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rano-my.sharepoint.com/personal/markushays_whitson_com/Documents/whitsonPVT/Bitbucket/eos-user-manual/docs/files/excel_files/"/>
    </mc:Choice>
  </mc:AlternateContent>
  <xr:revisionPtr revIDLastSave="1" documentId="8_{816F7A1E-50F2-45F8-BEC6-C911A7A8D715}" xr6:coauthVersionLast="47" xr6:coauthVersionMax="47" xr10:uidLastSave="{0C355EE8-97F7-4346-8F23-B617BFC3E086}"/>
  <bookViews>
    <workbookView xWindow="-110" yWindow="-110" windowWidth="19420" windowHeight="10420" firstSheet="5" activeTab="8" xr2:uid="{A432D4E2-6A08-4685-9CAA-46771F8CC699}"/>
  </bookViews>
  <sheets>
    <sheet name="AF Plot" sheetId="2" r:id="rId1"/>
    <sheet name="AF Deviation Plot" sheetId="3" r:id="rId2"/>
    <sheet name="AF Deviation Plot (2)" sheetId="4" r:id="rId3"/>
    <sheet name="AF Crossplot" sheetId="8" r:id="rId4"/>
    <sheet name="AF Crossplot (2)" sheetId="10" r:id="rId5"/>
    <sheet name="Tb Plot" sheetId="7" r:id="rId6"/>
    <sheet name="Tb Deviation Plot" sheetId="6" r:id="rId7"/>
    <sheet name="Tb Crossplot" sheetId="9" r:id="rId8"/>
    <sheet name="Correlation-Data" sheetId="1" r:id="rId9"/>
  </sheets>
  <definedNames>
    <definedName name="solver_adj" localSheetId="8" hidden="1">'Correlation-Data'!$J$10:$J$30</definedName>
    <definedName name="solver_cvg" localSheetId="8" hidden="1">0.0001</definedName>
    <definedName name="solver_drv" localSheetId="8" hidden="1">2</definedName>
    <definedName name="solver_eng" localSheetId="8" hidden="1">1</definedName>
    <definedName name="solver_est" localSheetId="8" hidden="1">1</definedName>
    <definedName name="solver_itr" localSheetId="8" hidden="1">2147483647</definedName>
    <definedName name="solver_mip" localSheetId="8" hidden="1">2147483647</definedName>
    <definedName name="solver_mni" localSheetId="8" hidden="1">30</definedName>
    <definedName name="solver_mrt" localSheetId="8" hidden="1">0.075</definedName>
    <definedName name="solver_msl" localSheetId="8" hidden="1">2</definedName>
    <definedName name="solver_neg" localSheetId="8" hidden="1">1</definedName>
    <definedName name="solver_nod" localSheetId="8" hidden="1">2147483647</definedName>
    <definedName name="solver_num" localSheetId="8" hidden="1">0</definedName>
    <definedName name="solver_nwt" localSheetId="8" hidden="1">1</definedName>
    <definedName name="solver_opt" localSheetId="8" hidden="1">'Correlation-Data'!$R$5</definedName>
    <definedName name="solver_pre" localSheetId="8" hidden="1">0.00000001</definedName>
    <definedName name="solver_rbv" localSheetId="8" hidden="1">2</definedName>
    <definedName name="solver_rlx" localSheetId="8" hidden="1">2</definedName>
    <definedName name="solver_rsd" localSheetId="8" hidden="1">0</definedName>
    <definedName name="solver_scl" localSheetId="8" hidden="1">2</definedName>
    <definedName name="solver_sho" localSheetId="8" hidden="1">2</definedName>
    <definedName name="solver_ssz" localSheetId="8" hidden="1">100</definedName>
    <definedName name="solver_tim" localSheetId="8" hidden="1">2147483647</definedName>
    <definedName name="solver_tol" localSheetId="8" hidden="1">0.01</definedName>
    <definedName name="solver_typ" localSheetId="8" hidden="1">3</definedName>
    <definedName name="solver_val" localSheetId="8" hidden="1">0</definedName>
    <definedName name="solver_ver" localSheetId="8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" i="1" l="1"/>
  <c r="AC8" i="1"/>
  <c r="AD8" i="1"/>
  <c r="AE8" i="1"/>
  <c r="AB9" i="1"/>
  <c r="AC9" i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C7" i="1"/>
  <c r="AD7" i="1"/>
  <c r="AE7" i="1"/>
  <c r="AB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7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30" i="1"/>
  <c r="T30" i="1"/>
  <c r="U30" i="1"/>
  <c r="V30" i="1"/>
  <c r="T7" i="1"/>
  <c r="U7" i="1"/>
  <c r="V7" i="1"/>
  <c r="S7" i="1"/>
  <c r="L18" i="1"/>
  <c r="L19" i="1"/>
  <c r="L20" i="1"/>
  <c r="L21" i="1"/>
  <c r="L22" i="1"/>
  <c r="L23" i="1"/>
  <c r="L24" i="1"/>
  <c r="L25" i="1"/>
  <c r="L26" i="1"/>
  <c r="L8" i="1"/>
  <c r="L9" i="1"/>
  <c r="L10" i="1"/>
  <c r="L11" i="1"/>
  <c r="L12" i="1"/>
  <c r="L13" i="1"/>
  <c r="L14" i="1"/>
  <c r="L15" i="1"/>
  <c r="L16" i="1"/>
  <c r="L17" i="1"/>
  <c r="L7" i="1"/>
  <c r="K15" i="1"/>
  <c r="K16" i="1"/>
  <c r="K17" i="1"/>
  <c r="K18" i="1"/>
  <c r="K19" i="1"/>
  <c r="K20" i="1"/>
  <c r="K21" i="1"/>
  <c r="K22" i="1"/>
  <c r="K23" i="1"/>
  <c r="K24" i="1"/>
  <c r="K25" i="1"/>
  <c r="K26" i="1"/>
  <c r="K8" i="1"/>
  <c r="K9" i="1"/>
  <c r="K10" i="1"/>
  <c r="K11" i="1"/>
  <c r="K12" i="1"/>
  <c r="K13" i="1"/>
  <c r="K14" i="1"/>
  <c r="K7" i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7" i="1"/>
  <c r="R7" i="1" s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K27" i="1" s="1"/>
  <c r="O27" i="1"/>
  <c r="N28" i="1"/>
  <c r="O28" i="1"/>
  <c r="N29" i="1"/>
  <c r="O29" i="1"/>
  <c r="N30" i="1"/>
  <c r="O30" i="1"/>
  <c r="O7" i="1"/>
  <c r="N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K29" i="1" s="1"/>
  <c r="M30" i="1"/>
  <c r="K30" i="1" s="1"/>
  <c r="M7" i="1"/>
  <c r="R5" i="1" l="1"/>
  <c r="L30" i="1"/>
  <c r="L29" i="1"/>
  <c r="L28" i="1"/>
  <c r="K28" i="1"/>
  <c r="L27" i="1"/>
</calcChain>
</file>

<file path=xl/sharedStrings.xml><?xml version="1.0" encoding="utf-8"?>
<sst xmlns="http://schemas.openxmlformats.org/spreadsheetml/2006/main" count="120" uniqueCount="58">
  <si>
    <t>Boiling Point</t>
  </si>
  <si>
    <t>Normal Boiling</t>
  </si>
  <si>
    <t>(°C)</t>
  </si>
  <si>
    <t>EOS</t>
  </si>
  <si>
    <t>Acentric Factor</t>
  </si>
  <si>
    <t>Edmister</t>
  </si>
  <si>
    <t>Pedersen</t>
  </si>
  <si>
    <t>Component</t>
  </si>
  <si>
    <t>-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</si>
  <si>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</si>
  <si>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</si>
  <si>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</si>
  <si>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</si>
  <si>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</si>
  <si>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</si>
  <si>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</si>
  <si>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</si>
  <si>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</si>
  <si>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</si>
  <si>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</si>
  <si>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</si>
  <si>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</si>
  <si>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</si>
  <si>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</si>
  <si>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</si>
  <si>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</si>
  <si>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</si>
  <si>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</si>
  <si>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</si>
  <si>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</si>
  <si>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</si>
  <si>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</si>
  <si>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C30+</t>
  </si>
  <si>
    <t>Name</t>
  </si>
  <si>
    <t>Molecular</t>
  </si>
  <si>
    <t>Weight</t>
  </si>
  <si>
    <t>Critical</t>
  </si>
  <si>
    <t>Pressure</t>
  </si>
  <si>
    <t>(bara)</t>
  </si>
  <si>
    <t>Point</t>
  </si>
  <si>
    <t>temperature</t>
  </si>
  <si>
    <t>Specific</t>
  </si>
  <si>
    <t>Gravity</t>
  </si>
  <si>
    <t>Reduced</t>
  </si>
  <si>
    <t>Watson</t>
  </si>
  <si>
    <t>Factor (1)</t>
  </si>
  <si>
    <t>Factor (2)</t>
  </si>
  <si>
    <t>Kw = f(Tb,SG)</t>
  </si>
  <si>
    <t>Kw = f(MW,SG)</t>
  </si>
  <si>
    <t>Lee-Kesler (1)</t>
  </si>
  <si>
    <t>Lee-Kesler (2)</t>
  </si>
  <si>
    <t>EOS Type:</t>
  </si>
  <si>
    <t>PR79</t>
  </si>
  <si>
    <r>
      <t>m(</t>
    </r>
    <r>
      <rPr>
        <b/>
        <sz val="11"/>
        <color theme="1"/>
        <rFont val="Aptos Narrow"/>
        <family val="2"/>
      </rPr>
      <t>ω</t>
    </r>
    <r>
      <rPr>
        <b/>
        <sz val="11"/>
        <color theme="1"/>
        <rFont val="Arial"/>
        <family val="2"/>
      </rPr>
      <t>)</t>
    </r>
  </si>
  <si>
    <t>Difference</t>
  </si>
  <si>
    <r>
      <t>Devition defined by: (ω*-ω</t>
    </r>
    <r>
      <rPr>
        <b/>
        <vertAlign val="superscript"/>
        <sz val="11"/>
        <color theme="1"/>
        <rFont val="Arial"/>
        <family val="2"/>
      </rPr>
      <t>EOS</t>
    </r>
    <r>
      <rPr>
        <b/>
        <sz val="11"/>
        <color theme="1"/>
        <rFont val="Arial"/>
        <family val="2"/>
      </rPr>
      <t>)/ω</t>
    </r>
    <r>
      <rPr>
        <b/>
        <vertAlign val="superscript"/>
        <sz val="11"/>
        <color theme="1"/>
        <rFont val="Arial"/>
        <family val="2"/>
      </rPr>
      <t>EOS</t>
    </r>
  </si>
  <si>
    <t>(%)</t>
  </si>
  <si>
    <r>
      <t>Devition defined by: (Tb*-Tb</t>
    </r>
    <r>
      <rPr>
        <b/>
        <vertAlign val="superscript"/>
        <sz val="11"/>
        <color theme="1"/>
        <rFont val="Arial"/>
        <family val="2"/>
      </rPr>
      <t>EOS</t>
    </r>
    <r>
      <rPr>
        <b/>
        <sz val="11"/>
        <color theme="1"/>
        <rFont val="Arial"/>
        <family val="2"/>
      </rPr>
      <t>)/Tb</t>
    </r>
    <r>
      <rPr>
        <b/>
        <vertAlign val="superscript"/>
        <sz val="11"/>
        <color theme="1"/>
        <rFont val="Arial"/>
        <family val="2"/>
      </rPr>
      <t>EOS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</si>
</sst>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"/>
    <numFmt numFmtId="167" formatCode="0.000"/>
    <numFmt numFmtId="170" formatCode="0.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ptos Narrow"/>
      <family val="2"/>
    </font>
    <font>
      <sz val="11"/>
      <color rgb="FF7030A0"/>
      <name val="Arial"/>
      <family val="2"/>
    </font>
    <font>
      <b/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170" fontId="3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Lee-Kesler (1)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'Correlation-Data'!$K$7:$K$30</c:f>
              <c:numCache>
                <c:formatCode>0.0000</c:formatCode>
                <c:ptCount val="24"/>
                <c:pt idx="0">
                  <c:v>0.26920991207063377</c:v>
                </c:pt>
                <c:pt idx="1">
                  <c:v>0.30858185730614457</c:v>
                </c:pt>
                <c:pt idx="2">
                  <c:v>0.34849406955590995</c:v>
                </c:pt>
                <c:pt idx="3">
                  <c:v>0.38811685935608126</c:v>
                </c:pt>
                <c:pt idx="4">
                  <c:v>0.42713727273013863</c:v>
                </c:pt>
                <c:pt idx="5">
                  <c:v>0.46537527160564168</c:v>
                </c:pt>
                <c:pt idx="6">
                  <c:v>0.50275575523776961</c:v>
                </c:pt>
                <c:pt idx="7">
                  <c:v>0.53922879492460352</c:v>
                </c:pt>
                <c:pt idx="8">
                  <c:v>0.57473812605435937</c:v>
                </c:pt>
                <c:pt idx="9">
                  <c:v>0.60928674218939582</c:v>
                </c:pt>
                <c:pt idx="10">
                  <c:v>0.64286234481242854</c:v>
                </c:pt>
                <c:pt idx="11">
                  <c:v>0.67546093216743186</c:v>
                </c:pt>
                <c:pt idx="12">
                  <c:v>0.70709076410513194</c:v>
                </c:pt>
                <c:pt idx="13">
                  <c:v>0.73777411013043892</c:v>
                </c:pt>
                <c:pt idx="14">
                  <c:v>0.76752207268412842</c:v>
                </c:pt>
                <c:pt idx="15">
                  <c:v>0.79634992910477076</c:v>
                </c:pt>
                <c:pt idx="16">
                  <c:v>0.82428445007967377</c:v>
                </c:pt>
                <c:pt idx="17">
                  <c:v>0.85137037539187865</c:v>
                </c:pt>
                <c:pt idx="18">
                  <c:v>0.87758985915390375</c:v>
                </c:pt>
                <c:pt idx="19">
                  <c:v>0.90300292371865354</c:v>
                </c:pt>
                <c:pt idx="20">
                  <c:v>0.94730225931194556</c:v>
                </c:pt>
                <c:pt idx="21">
                  <c:v>0.96801691700253323</c:v>
                </c:pt>
                <c:pt idx="22">
                  <c:v>0.98767915890395352</c:v>
                </c:pt>
                <c:pt idx="23">
                  <c:v>1.1439929866758896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4-4932-88C5-69E13F7DAA31}"/>
            </c:ext>
          </c:extLst>
        </c:ser>
        <c:ser>
          <c:idx val="2"/>
          <c:order val="1"/>
          <c:tx>
            <c:v>Lee-Kesler (2)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'Correlation-Data'!$L$7:$L$30</c:f>
              <c:numCache>
                <c:formatCode>0.0000</c:formatCode>
                <c:ptCount val="24"/>
                <c:pt idx="0">
                  <c:v>0.26920991207063377</c:v>
                </c:pt>
                <c:pt idx="1">
                  <c:v>0.30858185730614457</c:v>
                </c:pt>
                <c:pt idx="2">
                  <c:v>0.34849406955590995</c:v>
                </c:pt>
                <c:pt idx="3">
                  <c:v>0.38811685935608126</c:v>
                </c:pt>
                <c:pt idx="4">
                  <c:v>0.42713727273013863</c:v>
                </c:pt>
                <c:pt idx="5">
                  <c:v>0.46537527160564168</c:v>
                </c:pt>
                <c:pt idx="6">
                  <c:v>0.50275575523776961</c:v>
                </c:pt>
                <c:pt idx="7">
                  <c:v>0.53922879492460352</c:v>
                </c:pt>
                <c:pt idx="8">
                  <c:v>0.57473812605435937</c:v>
                </c:pt>
                <c:pt idx="9">
                  <c:v>0.60928674218939582</c:v>
                </c:pt>
                <c:pt idx="10">
                  <c:v>0.64286234481242854</c:v>
                </c:pt>
                <c:pt idx="11">
                  <c:v>0.67546093216743186</c:v>
                </c:pt>
                <c:pt idx="12">
                  <c:v>0.70709076410513194</c:v>
                </c:pt>
                <c:pt idx="13">
                  <c:v>0.73777411013043892</c:v>
                </c:pt>
                <c:pt idx="14">
                  <c:v>0.76752207268412842</c:v>
                </c:pt>
                <c:pt idx="15">
                  <c:v>0.79634992910477076</c:v>
                </c:pt>
                <c:pt idx="16">
                  <c:v>0.82428445007967377</c:v>
                </c:pt>
                <c:pt idx="17">
                  <c:v>0.85137037539187865</c:v>
                </c:pt>
                <c:pt idx="18">
                  <c:v>0.87758985915390375</c:v>
                </c:pt>
                <c:pt idx="19">
                  <c:v>0.90300292371865354</c:v>
                </c:pt>
                <c:pt idx="20">
                  <c:v>0.92974326149107656</c:v>
                </c:pt>
                <c:pt idx="21">
                  <c:v>0.9491670496254403</c:v>
                </c:pt>
                <c:pt idx="22">
                  <c:v>0.96752314551623231</c:v>
                </c:pt>
                <c:pt idx="23">
                  <c:v>1.1099213282508216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84-4932-88C5-69E13F7DAA31}"/>
            </c:ext>
          </c:extLst>
        </c:ser>
        <c:ser>
          <c:idx val="3"/>
          <c:order val="2"/>
          <c:tx>
            <c:v>Edmister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'Correlation-Data'!$I$7:$I$30</c:f>
              <c:numCache>
                <c:formatCode>0.0000</c:formatCode>
                <c:ptCount val="24"/>
                <c:pt idx="0">
                  <c:v>0.27643389499012772</c:v>
                </c:pt>
                <c:pt idx="1">
                  <c:v>0.31401074068865165</c:v>
                </c:pt>
                <c:pt idx="2">
                  <c:v>0.3515578235083443</c:v>
                </c:pt>
                <c:pt idx="3">
                  <c:v>0.38837159399038379</c:v>
                </c:pt>
                <c:pt idx="4">
                  <c:v>0.4242410937685166</c:v>
                </c:pt>
                <c:pt idx="5">
                  <c:v>0.45907162347980091</c:v>
                </c:pt>
                <c:pt idx="6">
                  <c:v>0.49285848948495725</c:v>
                </c:pt>
                <c:pt idx="7">
                  <c:v>0.52560955629536266</c:v>
                </c:pt>
                <c:pt idx="8">
                  <c:v>0.55731797312788922</c:v>
                </c:pt>
                <c:pt idx="9">
                  <c:v>0.58802429286445324</c:v>
                </c:pt>
                <c:pt idx="10">
                  <c:v>0.61774963444118525</c:v>
                </c:pt>
                <c:pt idx="11">
                  <c:v>0.64651608022269857</c:v>
                </c:pt>
                <c:pt idx="12">
                  <c:v>0.67435182904765378</c:v>
                </c:pt>
                <c:pt idx="13">
                  <c:v>0.70129375639679381</c:v>
                </c:pt>
                <c:pt idx="14">
                  <c:v>0.72736586200273012</c:v>
                </c:pt>
                <c:pt idx="15">
                  <c:v>0.75259512881550483</c:v>
                </c:pt>
                <c:pt idx="16">
                  <c:v>0.77701147203367427</c:v>
                </c:pt>
                <c:pt idx="17">
                  <c:v>0.80066481444707627</c:v>
                </c:pt>
                <c:pt idx="18">
                  <c:v>0.82354228426247156</c:v>
                </c:pt>
                <c:pt idx="19">
                  <c:v>0.84570393812908673</c:v>
                </c:pt>
                <c:pt idx="20">
                  <c:v>0.86717026789040919</c:v>
                </c:pt>
                <c:pt idx="21">
                  <c:v>0.88795404068632289</c:v>
                </c:pt>
                <c:pt idx="22">
                  <c:v>0.90806889198229879</c:v>
                </c:pt>
                <c:pt idx="23">
                  <c:v>1.0838804802474704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84-4932-88C5-69E13F7DAA31}"/>
            </c:ext>
          </c:extLst>
        </c:ser>
        <c:ser>
          <c:idx val="4"/>
          <c:order val="3"/>
          <c:tx>
            <c:v>Pedersen</c:v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'Correlation-Data'!$J$7:$J$30</c:f>
              <c:numCache>
                <c:formatCode>0.0000</c:formatCode>
                <c:ptCount val="24"/>
                <c:pt idx="0">
                  <c:v>0.34344197858597086</c:v>
                </c:pt>
                <c:pt idx="1">
                  <c:v>0.38986635703188016</c:v>
                </c:pt>
                <c:pt idx="2">
                  <c:v>0.43580875970278321</c:v>
                </c:pt>
                <c:pt idx="3">
                  <c:v>0.48113608036996802</c:v>
                </c:pt>
                <c:pt idx="4">
                  <c:v>0.52092383868228109</c:v>
                </c:pt>
                <c:pt idx="5">
                  <c:v>0.56237391335933384</c:v>
                </c:pt>
                <c:pt idx="6">
                  <c:v>0.60268503125600181</c:v>
                </c:pt>
                <c:pt idx="7">
                  <c:v>0.64182320931492565</c:v>
                </c:pt>
                <c:pt idx="8">
                  <c:v>0.67975912604131927</c:v>
                </c:pt>
                <c:pt idx="9">
                  <c:v>0.71646282238102599</c:v>
                </c:pt>
                <c:pt idx="10">
                  <c:v>0.75191022389397844</c:v>
                </c:pt>
                <c:pt idx="11">
                  <c:v>0.78606720955280263</c:v>
                </c:pt>
                <c:pt idx="12">
                  <c:v>0.81891045219823677</c:v>
                </c:pt>
                <c:pt idx="13">
                  <c:v>0.85041224342845712</c:v>
                </c:pt>
                <c:pt idx="14">
                  <c:v>0.88054598079972901</c:v>
                </c:pt>
                <c:pt idx="15">
                  <c:v>0.90928880377377574</c:v>
                </c:pt>
                <c:pt idx="16">
                  <c:v>0.93661473562889719</c:v>
                </c:pt>
                <c:pt idx="17">
                  <c:v>0.96250096501488258</c:v>
                </c:pt>
                <c:pt idx="18">
                  <c:v>0.98692574026962931</c:v>
                </c:pt>
                <c:pt idx="19">
                  <c:v>1.009868086130586</c:v>
                </c:pt>
                <c:pt idx="20">
                  <c:v>1.0313057549604336</c:v>
                </c:pt>
                <c:pt idx="21">
                  <c:v>1.0512214764287107</c:v>
                </c:pt>
                <c:pt idx="22">
                  <c:v>1.0695985953972817</c:v>
                </c:pt>
                <c:pt idx="23">
                  <c:v>1.1662028878541388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84-4932-88C5-69E13F7DAA31}"/>
            </c:ext>
          </c:extLst>
        </c:ser>
        <c:ser>
          <c:idx val="0"/>
          <c:order val="4"/>
          <c:tx>
            <c:v>EOS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84-4932-88C5-69E13F7DA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563088"/>
        <c:axId val="1284474175"/>
      </c:lineChart>
      <c:catAx>
        <c:axId val="72656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auto val="1"/>
        <c:lblAlgn val="ctr"/>
        <c:lblOffset val="100"/>
        <c:noMultiLvlLbl val="0"/>
      </c:catAx>
      <c:valAx>
        <c:axId val="128447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Acentric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Lee-Kesler (1)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'Correlation-Data'!$U$7:$U$30</c:f>
              <c:numCache>
                <c:formatCode>0.0000</c:formatCode>
                <c:ptCount val="24"/>
                <c:pt idx="0">
                  <c:v>-0.49531987779199427</c:v>
                </c:pt>
                <c:pt idx="1">
                  <c:v>-0.1805469023275722</c:v>
                </c:pt>
                <c:pt idx="2">
                  <c:v>-1.7017056212424251E-3</c:v>
                </c:pt>
                <c:pt idx="3">
                  <c:v>5.8485487143582912E-2</c:v>
                </c:pt>
                <c:pt idx="4">
                  <c:v>2.0436185490842605E-2</c:v>
                </c:pt>
                <c:pt idx="5">
                  <c:v>-0.10405022847171116</c:v>
                </c:pt>
                <c:pt idx="6">
                  <c:v>0.46475136138312384</c:v>
                </c:pt>
                <c:pt idx="7">
                  <c:v>0.51987080094763405</c:v>
                </c:pt>
                <c:pt idx="8">
                  <c:v>0.53317813051817153</c:v>
                </c:pt>
                <c:pt idx="9">
                  <c:v>0.5141696536278334</c:v>
                </c:pt>
                <c:pt idx="10">
                  <c:v>0.46607876671071746</c:v>
                </c:pt>
                <c:pt idx="11">
                  <c:v>0.3940090318859471</c:v>
                </c:pt>
                <c:pt idx="12">
                  <c:v>0.30225319239842124</c:v>
                </c:pt>
                <c:pt idx="13">
                  <c:v>0.19340125353961723</c:v>
                </c:pt>
                <c:pt idx="14">
                  <c:v>7.0676247637281961E-2</c:v>
                </c:pt>
                <c:pt idx="15">
                  <c:v>-6.4010101552249232E-2</c:v>
                </c:pt>
                <c:pt idx="16">
                  <c:v>-0.20769369495474421</c:v>
                </c:pt>
                <c:pt idx="17">
                  <c:v>-0.35692336416765807</c:v>
                </c:pt>
                <c:pt idx="18">
                  <c:v>-0.51355154016418003</c:v>
                </c:pt>
                <c:pt idx="19">
                  <c:v>-0.67394941112343176</c:v>
                </c:pt>
                <c:pt idx="20">
                  <c:v>1.2670115251425043</c:v>
                </c:pt>
                <c:pt idx="21">
                  <c:v>0.71968754578433813</c:v>
                </c:pt>
                <c:pt idx="22">
                  <c:v>0.16115759250712433</c:v>
                </c:pt>
                <c:pt idx="23">
                  <c:v>-5.5035447393988592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E-4F64-929C-F0524054D908}"/>
            </c:ext>
          </c:extLst>
        </c:ser>
        <c:ser>
          <c:idx val="2"/>
          <c:order val="1"/>
          <c:tx>
            <c:v>Lee-Kesler (2)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'Correlation-Data'!$V$7:$V$30</c:f>
              <c:numCache>
                <c:formatCode>0.0000</c:formatCode>
                <c:ptCount val="24"/>
                <c:pt idx="0">
                  <c:v>-0.49531987779199427</c:v>
                </c:pt>
                <c:pt idx="1">
                  <c:v>-0.1805469023275722</c:v>
                </c:pt>
                <c:pt idx="2">
                  <c:v>-1.7017056212424251E-3</c:v>
                </c:pt>
                <c:pt idx="3">
                  <c:v>5.8485487143582912E-2</c:v>
                </c:pt>
                <c:pt idx="4">
                  <c:v>2.0436185490842605E-2</c:v>
                </c:pt>
                <c:pt idx="5">
                  <c:v>-0.10405022847171116</c:v>
                </c:pt>
                <c:pt idx="6">
                  <c:v>0.46475136138312384</c:v>
                </c:pt>
                <c:pt idx="7">
                  <c:v>0.51987080094763405</c:v>
                </c:pt>
                <c:pt idx="8">
                  <c:v>0.53317813051817153</c:v>
                </c:pt>
                <c:pt idx="9">
                  <c:v>0.5141696536278334</c:v>
                </c:pt>
                <c:pt idx="10">
                  <c:v>0.46607876671071746</c:v>
                </c:pt>
                <c:pt idx="11">
                  <c:v>0.3940090318859471</c:v>
                </c:pt>
                <c:pt idx="12">
                  <c:v>0.30225319239842124</c:v>
                </c:pt>
                <c:pt idx="13">
                  <c:v>0.19340125353961723</c:v>
                </c:pt>
                <c:pt idx="14">
                  <c:v>7.0676247637281961E-2</c:v>
                </c:pt>
                <c:pt idx="15">
                  <c:v>-6.4010101552249232E-2</c:v>
                </c:pt>
                <c:pt idx="16">
                  <c:v>-0.20769369495474421</c:v>
                </c:pt>
                <c:pt idx="17">
                  <c:v>-0.35692336416765807</c:v>
                </c:pt>
                <c:pt idx="18">
                  <c:v>-0.51355154016418003</c:v>
                </c:pt>
                <c:pt idx="19">
                  <c:v>-0.67394941112343176</c:v>
                </c:pt>
                <c:pt idx="20">
                  <c:v>-0.61005275631230405</c:v>
                </c:pt>
                <c:pt idx="21">
                  <c:v>-1.2415930053646507</c:v>
                </c:pt>
                <c:pt idx="22">
                  <c:v>-1.882876257113216</c:v>
                </c:pt>
                <c:pt idx="23">
                  <c:v>-8.3179421907104167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E-4F64-929C-F0524054D908}"/>
            </c:ext>
          </c:extLst>
        </c:ser>
        <c:ser>
          <c:idx val="3"/>
          <c:order val="2"/>
          <c:tx>
            <c:v>Edmister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'Correlation-Data'!$S$7:$S$30</c:f>
              <c:numCache>
                <c:formatCode>0.0000</c:formatCode>
                <c:ptCount val="24"/>
                <c:pt idx="0">
                  <c:v>2.1747902384504534</c:v>
                </c:pt>
                <c:pt idx="1">
                  <c:v>1.5755776310576501</c:v>
                </c:pt>
                <c:pt idx="2">
                  <c:v>0.87742424916623429</c:v>
                </c:pt>
                <c:pt idx="3">
                  <c:v>0.12415736172208033</c:v>
                </c:pt>
                <c:pt idx="4">
                  <c:v>-0.65774645392422149</c:v>
                </c:pt>
                <c:pt idx="5">
                  <c:v>-1.4571709355169131</c:v>
                </c:pt>
                <c:pt idx="6">
                  <c:v>-1.5130009222154526</c:v>
                </c:pt>
                <c:pt idx="7">
                  <c:v>-2.0189478235473435</c:v>
                </c:pt>
                <c:pt idx="8">
                  <c:v>-2.5139545684043467</c:v>
                </c:pt>
                <c:pt idx="9">
                  <c:v>-2.993501350371472</c:v>
                </c:pt>
                <c:pt idx="10">
                  <c:v>-3.4585180907068134</c:v>
                </c:pt>
                <c:pt idx="11">
                  <c:v>-3.9080750549637258</c:v>
                </c:pt>
                <c:pt idx="12">
                  <c:v>-4.3418308772620078</c:v>
                </c:pt>
                <c:pt idx="13">
                  <c:v>-4.7608126031379285</c:v>
                </c:pt>
                <c:pt idx="14">
                  <c:v>-5.1649505850569604</c:v>
                </c:pt>
                <c:pt idx="15">
                  <c:v>-5.5549119273768515</c:v>
                </c:pt>
                <c:pt idx="16">
                  <c:v>-5.9308145237682437</c:v>
                </c:pt>
                <c:pt idx="17">
                  <c:v>-6.2914240716420142</c:v>
                </c:pt>
                <c:pt idx="18">
                  <c:v>-6.6405608916619574</c:v>
                </c:pt>
                <c:pt idx="19">
                  <c:v>-6.9765668134274819</c:v>
                </c:pt>
                <c:pt idx="20">
                  <c:v>-7.2991321940874254</c:v>
                </c:pt>
                <c:pt idx="21">
                  <c:v>-7.6106502251250721</c:v>
                </c:pt>
                <c:pt idx="22">
                  <c:v>-7.9121690735836721</c:v>
                </c:pt>
                <c:pt idx="23">
                  <c:v>-10.468976206615586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7E-4F64-929C-F0524054D908}"/>
            </c:ext>
          </c:extLst>
        </c:ser>
        <c:ser>
          <c:idx val="4"/>
          <c:order val="3"/>
          <c:tx>
            <c:v>Pedersen</c:v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'Correlation-Data'!$T$7:$T$30</c:f>
              <c:numCache>
                <c:formatCode>0.0000</c:formatCode>
                <c:ptCount val="24"/>
                <c:pt idx="0">
                  <c:v>26.942146954711088</c:v>
                </c:pt>
                <c:pt idx="1">
                  <c:v>26.113203413301463</c:v>
                </c:pt>
                <c:pt idx="2">
                  <c:v>25.052728752592035</c:v>
                </c:pt>
                <c:pt idx="3">
                  <c:v>24.039310209071648</c:v>
                </c:pt>
                <c:pt idx="4">
                  <c:v>21.981931549533101</c:v>
                </c:pt>
                <c:pt idx="5">
                  <c:v>20.717364306730314</c:v>
                </c:pt>
                <c:pt idx="6">
                  <c:v>20.433433498391736</c:v>
                </c:pt>
                <c:pt idx="7">
                  <c:v>19.644920087041537</c:v>
                </c:pt>
                <c:pt idx="8">
                  <c:v>18.903448729437152</c:v>
                </c:pt>
                <c:pt idx="9">
                  <c:v>18.195031489685405</c:v>
                </c:pt>
                <c:pt idx="10">
                  <c:v>17.508005234415585</c:v>
                </c:pt>
                <c:pt idx="11">
                  <c:v>16.833461088985391</c:v>
                </c:pt>
                <c:pt idx="12">
                  <c:v>16.164101821129815</c:v>
                </c:pt>
                <c:pt idx="13">
                  <c:v>15.490221148700641</c:v>
                </c:pt>
                <c:pt idx="14">
                  <c:v>14.806902500681767</c:v>
                </c:pt>
                <c:pt idx="15">
                  <c:v>14.108978211200929</c:v>
                </c:pt>
                <c:pt idx="16">
                  <c:v>13.39161448291734</c:v>
                </c:pt>
                <c:pt idx="17">
                  <c:v>12.649629575019619</c:v>
                </c:pt>
                <c:pt idx="18">
                  <c:v>11.881120513040095</c:v>
                </c:pt>
                <c:pt idx="19">
                  <c:v>11.0807130037053</c:v>
                </c:pt>
                <c:pt idx="20">
                  <c:v>10.247020681002047</c:v>
                </c:pt>
                <c:pt idx="21">
                  <c:v>9.3769094192811071</c:v>
                </c:pt>
                <c:pt idx="22">
                  <c:v>8.4686585805840977</c:v>
                </c:pt>
                <c:pt idx="23">
                  <c:v>-3.6689557537345485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7E-4F64-929C-F0524054D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563088"/>
        <c:axId val="1284474175"/>
      </c:lineChart>
      <c:catAx>
        <c:axId val="72656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auto val="1"/>
        <c:lblAlgn val="ctr"/>
        <c:lblOffset val="100"/>
        <c:noMultiLvlLbl val="0"/>
      </c:catAx>
      <c:valAx>
        <c:axId val="128447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Acentric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Lee-Kesler (1)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'Correlation-Data'!$U$7:$U$30</c:f>
              <c:numCache>
                <c:formatCode>0.0000</c:formatCode>
                <c:ptCount val="24"/>
                <c:pt idx="0">
                  <c:v>-0.49531987779199427</c:v>
                </c:pt>
                <c:pt idx="1">
                  <c:v>-0.1805469023275722</c:v>
                </c:pt>
                <c:pt idx="2">
                  <c:v>-1.7017056212424251E-3</c:v>
                </c:pt>
                <c:pt idx="3">
                  <c:v>5.8485487143582912E-2</c:v>
                </c:pt>
                <c:pt idx="4">
                  <c:v>2.0436185490842605E-2</c:v>
                </c:pt>
                <c:pt idx="5">
                  <c:v>-0.10405022847171116</c:v>
                </c:pt>
                <c:pt idx="6">
                  <c:v>0.46475136138312384</c:v>
                </c:pt>
                <c:pt idx="7">
                  <c:v>0.51987080094763405</c:v>
                </c:pt>
                <c:pt idx="8">
                  <c:v>0.53317813051817153</c:v>
                </c:pt>
                <c:pt idx="9">
                  <c:v>0.5141696536278334</c:v>
                </c:pt>
                <c:pt idx="10">
                  <c:v>0.46607876671071746</c:v>
                </c:pt>
                <c:pt idx="11">
                  <c:v>0.3940090318859471</c:v>
                </c:pt>
                <c:pt idx="12">
                  <c:v>0.30225319239842124</c:v>
                </c:pt>
                <c:pt idx="13">
                  <c:v>0.19340125353961723</c:v>
                </c:pt>
                <c:pt idx="14">
                  <c:v>7.0676247637281961E-2</c:v>
                </c:pt>
                <c:pt idx="15">
                  <c:v>-6.4010101552249232E-2</c:v>
                </c:pt>
                <c:pt idx="16">
                  <c:v>-0.20769369495474421</c:v>
                </c:pt>
                <c:pt idx="17">
                  <c:v>-0.35692336416765807</c:v>
                </c:pt>
                <c:pt idx="18">
                  <c:v>-0.51355154016418003</c:v>
                </c:pt>
                <c:pt idx="19">
                  <c:v>-0.67394941112343176</c:v>
                </c:pt>
                <c:pt idx="20">
                  <c:v>1.2670115251425043</c:v>
                </c:pt>
                <c:pt idx="21">
                  <c:v>0.71968754578433813</c:v>
                </c:pt>
                <c:pt idx="22">
                  <c:v>0.16115759250712433</c:v>
                </c:pt>
                <c:pt idx="23">
                  <c:v>-5.5035447393988592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0-4589-89A3-B335E11647BE}"/>
            </c:ext>
          </c:extLst>
        </c:ser>
        <c:ser>
          <c:idx val="2"/>
          <c:order val="1"/>
          <c:tx>
            <c:v>Lee-Kesler (2)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'Correlation-Data'!$V$7:$V$30</c:f>
              <c:numCache>
                <c:formatCode>0.0000</c:formatCode>
                <c:ptCount val="24"/>
                <c:pt idx="0">
                  <c:v>-0.49531987779199427</c:v>
                </c:pt>
                <c:pt idx="1">
                  <c:v>-0.1805469023275722</c:v>
                </c:pt>
                <c:pt idx="2">
                  <c:v>-1.7017056212424251E-3</c:v>
                </c:pt>
                <c:pt idx="3">
                  <c:v>5.8485487143582912E-2</c:v>
                </c:pt>
                <c:pt idx="4">
                  <c:v>2.0436185490842605E-2</c:v>
                </c:pt>
                <c:pt idx="5">
                  <c:v>-0.10405022847171116</c:v>
                </c:pt>
                <c:pt idx="6">
                  <c:v>0.46475136138312384</c:v>
                </c:pt>
                <c:pt idx="7">
                  <c:v>0.51987080094763405</c:v>
                </c:pt>
                <c:pt idx="8">
                  <c:v>0.53317813051817153</c:v>
                </c:pt>
                <c:pt idx="9">
                  <c:v>0.5141696536278334</c:v>
                </c:pt>
                <c:pt idx="10">
                  <c:v>0.46607876671071746</c:v>
                </c:pt>
                <c:pt idx="11">
                  <c:v>0.3940090318859471</c:v>
                </c:pt>
                <c:pt idx="12">
                  <c:v>0.30225319239842124</c:v>
                </c:pt>
                <c:pt idx="13">
                  <c:v>0.19340125353961723</c:v>
                </c:pt>
                <c:pt idx="14">
                  <c:v>7.0676247637281961E-2</c:v>
                </c:pt>
                <c:pt idx="15">
                  <c:v>-6.4010101552249232E-2</c:v>
                </c:pt>
                <c:pt idx="16">
                  <c:v>-0.20769369495474421</c:v>
                </c:pt>
                <c:pt idx="17">
                  <c:v>-0.35692336416765807</c:v>
                </c:pt>
                <c:pt idx="18">
                  <c:v>-0.51355154016418003</c:v>
                </c:pt>
                <c:pt idx="19">
                  <c:v>-0.67394941112343176</c:v>
                </c:pt>
                <c:pt idx="20">
                  <c:v>-0.61005275631230405</c:v>
                </c:pt>
                <c:pt idx="21">
                  <c:v>-1.2415930053646507</c:v>
                </c:pt>
                <c:pt idx="22">
                  <c:v>-1.882876257113216</c:v>
                </c:pt>
                <c:pt idx="23">
                  <c:v>-8.3179421907104167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0-4589-89A3-B335E11647BE}"/>
            </c:ext>
          </c:extLst>
        </c:ser>
        <c:ser>
          <c:idx val="3"/>
          <c:order val="2"/>
          <c:tx>
            <c:v>Edmister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'Correlation-Data'!$S$7:$S$30</c:f>
              <c:numCache>
                <c:formatCode>0.0000</c:formatCode>
                <c:ptCount val="24"/>
                <c:pt idx="0">
                  <c:v>2.1747902384504534</c:v>
                </c:pt>
                <c:pt idx="1">
                  <c:v>1.5755776310576501</c:v>
                </c:pt>
                <c:pt idx="2">
                  <c:v>0.87742424916623429</c:v>
                </c:pt>
                <c:pt idx="3">
                  <c:v>0.12415736172208033</c:v>
                </c:pt>
                <c:pt idx="4">
                  <c:v>-0.65774645392422149</c:v>
                </c:pt>
                <c:pt idx="5">
                  <c:v>-1.4571709355169131</c:v>
                </c:pt>
                <c:pt idx="6">
                  <c:v>-1.5130009222154526</c:v>
                </c:pt>
                <c:pt idx="7">
                  <c:v>-2.0189478235473435</c:v>
                </c:pt>
                <c:pt idx="8">
                  <c:v>-2.5139545684043467</c:v>
                </c:pt>
                <c:pt idx="9">
                  <c:v>-2.993501350371472</c:v>
                </c:pt>
                <c:pt idx="10">
                  <c:v>-3.4585180907068134</c:v>
                </c:pt>
                <c:pt idx="11">
                  <c:v>-3.9080750549637258</c:v>
                </c:pt>
                <c:pt idx="12">
                  <c:v>-4.3418308772620078</c:v>
                </c:pt>
                <c:pt idx="13">
                  <c:v>-4.7608126031379285</c:v>
                </c:pt>
                <c:pt idx="14">
                  <c:v>-5.1649505850569604</c:v>
                </c:pt>
                <c:pt idx="15">
                  <c:v>-5.5549119273768515</c:v>
                </c:pt>
                <c:pt idx="16">
                  <c:v>-5.9308145237682437</c:v>
                </c:pt>
                <c:pt idx="17">
                  <c:v>-6.2914240716420142</c:v>
                </c:pt>
                <c:pt idx="18">
                  <c:v>-6.6405608916619574</c:v>
                </c:pt>
                <c:pt idx="19">
                  <c:v>-6.9765668134274819</c:v>
                </c:pt>
                <c:pt idx="20">
                  <c:v>-7.2991321940874254</c:v>
                </c:pt>
                <c:pt idx="21">
                  <c:v>-7.6106502251250721</c:v>
                </c:pt>
                <c:pt idx="22">
                  <c:v>-7.9121690735836721</c:v>
                </c:pt>
                <c:pt idx="23">
                  <c:v>-10.468976206615586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80-4589-89A3-B335E116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563088"/>
        <c:axId val="1284474175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v>Pedersen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'Correlation-Data'!$B$7:$B$30</c15:sqref>
                        </c15:formulaRef>
                      </c:ext>
                    </c:extLst>
                    <c:strCache>
                      <c:ptCount val="24"/>
                      <c:pt idx="0">
                        <c:v>C7</c:v>
                      </c:pt>
                      <c:pt idx="1">
                        <c:v>C8</c:v>
                      </c:pt>
                      <c:pt idx="2">
                        <c:v>C9</c:v>
                      </c:pt>
                      <c:pt idx="3">
                        <c:v>C10</c:v>
                      </c:pt>
                      <c:pt idx="4">
                        <c:v>C11</c:v>
                      </c:pt>
                      <c:pt idx="5">
                        <c:v>C12</c:v>
                      </c:pt>
                      <c:pt idx="6">
                        <c:v>C13</c:v>
                      </c:pt>
                      <c:pt idx="7">
                        <c:v>C14</c:v>
                      </c:pt>
                      <c:pt idx="8">
                        <c:v>C15</c:v>
                      </c:pt>
                      <c:pt idx="9">
                        <c:v>C16</c:v>
                      </c:pt>
                      <c:pt idx="10">
                        <c:v>C17</c:v>
                      </c:pt>
                      <c:pt idx="11">
                        <c:v>C18</c:v>
                      </c:pt>
                      <c:pt idx="12">
                        <c:v>C19</c:v>
                      </c:pt>
                      <c:pt idx="13">
                        <c:v>C20</c:v>
                      </c:pt>
                      <c:pt idx="14">
                        <c:v>C21</c:v>
                      </c:pt>
                      <c:pt idx="15">
                        <c:v>C22</c:v>
                      </c:pt>
                      <c:pt idx="16">
                        <c:v>C23</c:v>
                      </c:pt>
                      <c:pt idx="17">
                        <c:v>C24</c:v>
                      </c:pt>
                      <c:pt idx="18">
                        <c:v>C25</c:v>
                      </c:pt>
                      <c:pt idx="19">
                        <c:v>C26</c:v>
                      </c:pt>
                      <c:pt idx="20">
                        <c:v>C27</c:v>
                      </c:pt>
                      <c:pt idx="21">
                        <c:v>C28</c:v>
                      </c:pt>
                      <c:pt idx="22">
                        <c:v>C29</c:v>
                      </c:pt>
                      <c:pt idx="23">
                        <c:v>C30+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'Correlation-Data'!$T$7:$T$30</c15:sqref>
                        </c15:formulaRef>
                      </c:ext>
                    </c:extLst>
                    <c:numCache>
                      <c:formatCode>0.0000</c:formatCode>
                      <c:ptCount val="24"/>
                      <c:pt idx="0">
                        <c:v>26.942146954711088</c:v>
                      </c:pt>
                      <c:pt idx="1">
                        <c:v>26.113203413301463</c:v>
                      </c:pt>
                      <c:pt idx="2">
                        <c:v>25.052728752592035</c:v>
                      </c:pt>
                      <c:pt idx="3">
                        <c:v>24.039310209071648</c:v>
                      </c:pt>
                      <c:pt idx="4">
                        <c:v>21.981931549533101</c:v>
                      </c:pt>
                      <c:pt idx="5">
                        <c:v>20.717364306730314</c:v>
                      </c:pt>
                      <c:pt idx="6">
                        <c:v>20.433433498391736</c:v>
                      </c:pt>
                      <c:pt idx="7">
                        <c:v>19.644920087041537</c:v>
                      </c:pt>
                      <c:pt idx="8">
                        <c:v>18.903448729437152</c:v>
                      </c:pt>
                      <c:pt idx="9">
                        <c:v>18.195031489685405</c:v>
                      </c:pt>
                      <c:pt idx="10">
                        <c:v>17.508005234415585</c:v>
                      </c:pt>
                      <c:pt idx="11">
                        <c:v>16.833461088985391</c:v>
                      </c:pt>
                      <c:pt idx="12">
                        <c:v>16.164101821129815</c:v>
                      </c:pt>
                      <c:pt idx="13">
                        <c:v>15.490221148700641</c:v>
                      </c:pt>
                      <c:pt idx="14">
                        <c:v>14.806902500681767</c:v>
                      </c:pt>
                      <c:pt idx="15">
                        <c:v>14.108978211200929</c:v>
                      </c:pt>
                      <c:pt idx="16">
                        <c:v>13.39161448291734</c:v>
                      </c:pt>
                      <c:pt idx="17">
                        <c:v>12.649629575019619</c:v>
                      </c:pt>
                      <c:pt idx="18">
                        <c:v>11.881120513040095</c:v>
                      </c:pt>
                      <c:pt idx="19">
                        <c:v>11.0807130037053</c:v>
                      </c:pt>
                      <c:pt idx="20">
                        <c:v>10.247020681002047</c:v>
                      </c:pt>
                      <c:pt idx="21">
                        <c:v>9.3769094192811071</c:v>
                      </c:pt>
                      <c:pt idx="22">
                        <c:v>8.4686585805840977</c:v>
                      </c:pt>
                      <c:pt idx="23">
                        <c:v>-3.6689557537345485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C280-4589-89A3-B335E11647BE}"/>
                  </c:ext>
                </c:extLst>
              </c15:ser>
            </c15:filteredLineSeries>
          </c:ext>
        </c:extLst>
      </c:lineChart>
      <c:catAx>
        <c:axId val="72656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auto val="1"/>
        <c:lblAlgn val="ctr"/>
        <c:lblOffset val="100"/>
        <c:noMultiLvlLbl val="0"/>
      </c:catAx>
      <c:valAx>
        <c:axId val="128447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Acentric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Lee-Kesler (1)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B050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'Correlation-Data'!$K$7:$K$30</c:f>
              <c:numCache>
                <c:formatCode>0.0000</c:formatCode>
                <c:ptCount val="24"/>
                <c:pt idx="0">
                  <c:v>0.26920991207063377</c:v>
                </c:pt>
                <c:pt idx="1">
                  <c:v>0.30858185730614457</c:v>
                </c:pt>
                <c:pt idx="2">
                  <c:v>0.34849406955590995</c:v>
                </c:pt>
                <c:pt idx="3">
                  <c:v>0.38811685935608126</c:v>
                </c:pt>
                <c:pt idx="4">
                  <c:v>0.42713727273013863</c:v>
                </c:pt>
                <c:pt idx="5">
                  <c:v>0.46537527160564168</c:v>
                </c:pt>
                <c:pt idx="6">
                  <c:v>0.50275575523776961</c:v>
                </c:pt>
                <c:pt idx="7">
                  <c:v>0.53922879492460352</c:v>
                </c:pt>
                <c:pt idx="8">
                  <c:v>0.57473812605435937</c:v>
                </c:pt>
                <c:pt idx="9">
                  <c:v>0.60928674218939582</c:v>
                </c:pt>
                <c:pt idx="10">
                  <c:v>0.64286234481242854</c:v>
                </c:pt>
                <c:pt idx="11">
                  <c:v>0.67546093216743186</c:v>
                </c:pt>
                <c:pt idx="12">
                  <c:v>0.70709076410513194</c:v>
                </c:pt>
                <c:pt idx="13">
                  <c:v>0.73777411013043892</c:v>
                </c:pt>
                <c:pt idx="14">
                  <c:v>0.76752207268412842</c:v>
                </c:pt>
                <c:pt idx="15">
                  <c:v>0.79634992910477076</c:v>
                </c:pt>
                <c:pt idx="16">
                  <c:v>0.82428445007967377</c:v>
                </c:pt>
                <c:pt idx="17">
                  <c:v>0.85137037539187865</c:v>
                </c:pt>
                <c:pt idx="18">
                  <c:v>0.87758985915390375</c:v>
                </c:pt>
                <c:pt idx="19">
                  <c:v>0.90300292371865354</c:v>
                </c:pt>
                <c:pt idx="20">
                  <c:v>0.94730225931194556</c:v>
                </c:pt>
                <c:pt idx="21">
                  <c:v>0.96801691700253323</c:v>
                </c:pt>
                <c:pt idx="22">
                  <c:v>0.98767915890395352</c:v>
                </c:pt>
                <c:pt idx="23">
                  <c:v>1.1439929866758896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F5-4106-8E44-25089AD0E7B4}"/>
            </c:ext>
          </c:extLst>
        </c:ser>
        <c:ser>
          <c:idx val="2"/>
          <c:order val="1"/>
          <c:tx>
            <c:v>Lee-Kesler (2)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92D050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'Correlation-Data'!$L$7:$L$30</c:f>
              <c:numCache>
                <c:formatCode>0.0000</c:formatCode>
                <c:ptCount val="24"/>
                <c:pt idx="0">
                  <c:v>0.26920991207063377</c:v>
                </c:pt>
                <c:pt idx="1">
                  <c:v>0.30858185730614457</c:v>
                </c:pt>
                <c:pt idx="2">
                  <c:v>0.34849406955590995</c:v>
                </c:pt>
                <c:pt idx="3">
                  <c:v>0.38811685935608126</c:v>
                </c:pt>
                <c:pt idx="4">
                  <c:v>0.42713727273013863</c:v>
                </c:pt>
                <c:pt idx="5">
                  <c:v>0.46537527160564168</c:v>
                </c:pt>
                <c:pt idx="6">
                  <c:v>0.50275575523776961</c:v>
                </c:pt>
                <c:pt idx="7">
                  <c:v>0.53922879492460352</c:v>
                </c:pt>
                <c:pt idx="8">
                  <c:v>0.57473812605435937</c:v>
                </c:pt>
                <c:pt idx="9">
                  <c:v>0.60928674218939582</c:v>
                </c:pt>
                <c:pt idx="10">
                  <c:v>0.64286234481242854</c:v>
                </c:pt>
                <c:pt idx="11">
                  <c:v>0.67546093216743186</c:v>
                </c:pt>
                <c:pt idx="12">
                  <c:v>0.70709076410513194</c:v>
                </c:pt>
                <c:pt idx="13">
                  <c:v>0.73777411013043892</c:v>
                </c:pt>
                <c:pt idx="14">
                  <c:v>0.76752207268412842</c:v>
                </c:pt>
                <c:pt idx="15">
                  <c:v>0.79634992910477076</c:v>
                </c:pt>
                <c:pt idx="16">
                  <c:v>0.82428445007967377</c:v>
                </c:pt>
                <c:pt idx="17">
                  <c:v>0.85137037539187865</c:v>
                </c:pt>
                <c:pt idx="18">
                  <c:v>0.87758985915390375</c:v>
                </c:pt>
                <c:pt idx="19">
                  <c:v>0.90300292371865354</c:v>
                </c:pt>
                <c:pt idx="20">
                  <c:v>0.92974326149107656</c:v>
                </c:pt>
                <c:pt idx="21">
                  <c:v>0.9491670496254403</c:v>
                </c:pt>
                <c:pt idx="22">
                  <c:v>0.96752314551623231</c:v>
                </c:pt>
                <c:pt idx="23">
                  <c:v>1.1099213282508216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F5-4106-8E44-25089AD0E7B4}"/>
            </c:ext>
          </c:extLst>
        </c:ser>
        <c:ser>
          <c:idx val="3"/>
          <c:order val="2"/>
          <c:tx>
            <c:v>Edmister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70C0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'Correlation-Data'!$I$7:$I$30</c:f>
              <c:numCache>
                <c:formatCode>0.0000</c:formatCode>
                <c:ptCount val="24"/>
                <c:pt idx="0">
                  <c:v>0.27643389499012772</c:v>
                </c:pt>
                <c:pt idx="1">
                  <c:v>0.31401074068865165</c:v>
                </c:pt>
                <c:pt idx="2">
                  <c:v>0.3515578235083443</c:v>
                </c:pt>
                <c:pt idx="3">
                  <c:v>0.38837159399038379</c:v>
                </c:pt>
                <c:pt idx="4">
                  <c:v>0.4242410937685166</c:v>
                </c:pt>
                <c:pt idx="5">
                  <c:v>0.45907162347980091</c:v>
                </c:pt>
                <c:pt idx="6">
                  <c:v>0.49285848948495725</c:v>
                </c:pt>
                <c:pt idx="7">
                  <c:v>0.52560955629536266</c:v>
                </c:pt>
                <c:pt idx="8">
                  <c:v>0.55731797312788922</c:v>
                </c:pt>
                <c:pt idx="9">
                  <c:v>0.58802429286445324</c:v>
                </c:pt>
                <c:pt idx="10">
                  <c:v>0.61774963444118525</c:v>
                </c:pt>
                <c:pt idx="11">
                  <c:v>0.64651608022269857</c:v>
                </c:pt>
                <c:pt idx="12">
                  <c:v>0.67435182904765378</c:v>
                </c:pt>
                <c:pt idx="13">
                  <c:v>0.70129375639679381</c:v>
                </c:pt>
                <c:pt idx="14">
                  <c:v>0.72736586200273012</c:v>
                </c:pt>
                <c:pt idx="15">
                  <c:v>0.75259512881550483</c:v>
                </c:pt>
                <c:pt idx="16">
                  <c:v>0.77701147203367427</c:v>
                </c:pt>
                <c:pt idx="17">
                  <c:v>0.80066481444707627</c:v>
                </c:pt>
                <c:pt idx="18">
                  <c:v>0.82354228426247156</c:v>
                </c:pt>
                <c:pt idx="19">
                  <c:v>0.84570393812908673</c:v>
                </c:pt>
                <c:pt idx="20">
                  <c:v>0.86717026789040919</c:v>
                </c:pt>
                <c:pt idx="21">
                  <c:v>0.88795404068632289</c:v>
                </c:pt>
                <c:pt idx="22">
                  <c:v>0.90806889198229879</c:v>
                </c:pt>
                <c:pt idx="23">
                  <c:v>1.0838804802474704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F5-4106-8E44-25089AD0E7B4}"/>
            </c:ext>
          </c:extLst>
        </c:ser>
        <c:ser>
          <c:idx val="4"/>
          <c:order val="3"/>
          <c:tx>
            <c:v>Pedersen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FF00FF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'Correlation-Data'!$J$7:$J$30</c:f>
              <c:numCache>
                <c:formatCode>0.0000</c:formatCode>
                <c:ptCount val="24"/>
                <c:pt idx="0">
                  <c:v>0.34344197858597086</c:v>
                </c:pt>
                <c:pt idx="1">
                  <c:v>0.38986635703188016</c:v>
                </c:pt>
                <c:pt idx="2">
                  <c:v>0.43580875970278321</c:v>
                </c:pt>
                <c:pt idx="3">
                  <c:v>0.48113608036996802</c:v>
                </c:pt>
                <c:pt idx="4">
                  <c:v>0.52092383868228109</c:v>
                </c:pt>
                <c:pt idx="5">
                  <c:v>0.56237391335933384</c:v>
                </c:pt>
                <c:pt idx="6">
                  <c:v>0.60268503125600181</c:v>
                </c:pt>
                <c:pt idx="7">
                  <c:v>0.64182320931492565</c:v>
                </c:pt>
                <c:pt idx="8">
                  <c:v>0.67975912604131927</c:v>
                </c:pt>
                <c:pt idx="9">
                  <c:v>0.71646282238102599</c:v>
                </c:pt>
                <c:pt idx="10">
                  <c:v>0.75191022389397844</c:v>
                </c:pt>
                <c:pt idx="11">
                  <c:v>0.78606720955280263</c:v>
                </c:pt>
                <c:pt idx="12">
                  <c:v>0.81891045219823677</c:v>
                </c:pt>
                <c:pt idx="13">
                  <c:v>0.85041224342845712</c:v>
                </c:pt>
                <c:pt idx="14">
                  <c:v>0.88054598079972901</c:v>
                </c:pt>
                <c:pt idx="15">
                  <c:v>0.90928880377377574</c:v>
                </c:pt>
                <c:pt idx="16">
                  <c:v>0.93661473562889719</c:v>
                </c:pt>
                <c:pt idx="17">
                  <c:v>0.96250096501488258</c:v>
                </c:pt>
                <c:pt idx="18">
                  <c:v>0.98692574026962931</c:v>
                </c:pt>
                <c:pt idx="19">
                  <c:v>1.009868086130586</c:v>
                </c:pt>
                <c:pt idx="20">
                  <c:v>1.0313057549604336</c:v>
                </c:pt>
                <c:pt idx="21">
                  <c:v>1.0512214764287107</c:v>
                </c:pt>
                <c:pt idx="22">
                  <c:v>1.0695985953972817</c:v>
                </c:pt>
                <c:pt idx="23">
                  <c:v>1.1662028878541388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F5-4106-8E44-25089AD0E7B4}"/>
            </c:ext>
          </c:extLst>
        </c:ser>
        <c:ser>
          <c:idx val="0"/>
          <c:order val="4"/>
          <c:tx>
            <c:v>diagonal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'Correlation-Data'!$E$1:$E$2</c:f>
              <c:numCache>
                <c:formatCode>General</c:formatCode>
                <c:ptCount val="2"/>
                <c:pt idx="0">
                  <c:v>0</c:v>
                </c:pt>
                <c:pt idx="1">
                  <c:v>1.5</c:v>
                </c:pt>
              </c:numCache>
            </c:numRef>
          </c:xVal>
          <c:yVal>
            <c:numRef>
              <c:f>'Correlation-Data'!$E$1:$E$2</c:f>
              <c:numCache>
                <c:formatCode>General</c:formatCode>
                <c:ptCount val="2"/>
                <c:pt idx="0">
                  <c:v>0</c:v>
                </c:pt>
                <c:pt idx="1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F5-4106-8E44-25089AD0E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563088"/>
        <c:axId val="1284474175"/>
      </c:scatterChart>
      <c:valAx>
        <c:axId val="726563088"/>
        <c:scaling>
          <c:orientation val="minMax"/>
          <c:max val="1.3"/>
          <c:min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EOS</a:t>
                </a:r>
                <a:r>
                  <a:rPr lang="en-US" b="1" baseline="0"/>
                  <a:t> Acentric Factor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crossBetween val="midCat"/>
        <c:majorUnit val="0.1"/>
      </c:valAx>
      <c:valAx>
        <c:axId val="1284474175"/>
        <c:scaling>
          <c:orientation val="minMax"/>
          <c:max val="1.3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Correlation Acentric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midCat"/>
        <c:majorUnit val="0.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63985095204898"/>
          <c:y val="5.8385189991178386E-2"/>
          <c:w val="0.57634728726155526"/>
          <c:h val="0.77303337791412885"/>
        </c:manualLayout>
      </c:layout>
      <c:scatterChart>
        <c:scatterStyle val="lineMarker"/>
        <c:varyColors val="0"/>
        <c:ser>
          <c:idx val="1"/>
          <c:order val="0"/>
          <c:tx>
            <c:v>Lee-Kesler (1)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B050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'Correlation-Data'!$K$7:$K$30</c:f>
              <c:numCache>
                <c:formatCode>0.0000</c:formatCode>
                <c:ptCount val="24"/>
                <c:pt idx="0">
                  <c:v>0.26920991207063377</c:v>
                </c:pt>
                <c:pt idx="1">
                  <c:v>0.30858185730614457</c:v>
                </c:pt>
                <c:pt idx="2">
                  <c:v>0.34849406955590995</c:v>
                </c:pt>
                <c:pt idx="3">
                  <c:v>0.38811685935608126</c:v>
                </c:pt>
                <c:pt idx="4">
                  <c:v>0.42713727273013863</c:v>
                </c:pt>
                <c:pt idx="5">
                  <c:v>0.46537527160564168</c:v>
                </c:pt>
                <c:pt idx="6">
                  <c:v>0.50275575523776961</c:v>
                </c:pt>
                <c:pt idx="7">
                  <c:v>0.53922879492460352</c:v>
                </c:pt>
                <c:pt idx="8">
                  <c:v>0.57473812605435937</c:v>
                </c:pt>
                <c:pt idx="9">
                  <c:v>0.60928674218939582</c:v>
                </c:pt>
                <c:pt idx="10">
                  <c:v>0.64286234481242854</c:v>
                </c:pt>
                <c:pt idx="11">
                  <c:v>0.67546093216743186</c:v>
                </c:pt>
                <c:pt idx="12">
                  <c:v>0.70709076410513194</c:v>
                </c:pt>
                <c:pt idx="13">
                  <c:v>0.73777411013043892</c:v>
                </c:pt>
                <c:pt idx="14">
                  <c:v>0.76752207268412842</c:v>
                </c:pt>
                <c:pt idx="15">
                  <c:v>0.79634992910477076</c:v>
                </c:pt>
                <c:pt idx="16">
                  <c:v>0.82428445007967377</c:v>
                </c:pt>
                <c:pt idx="17">
                  <c:v>0.85137037539187865</c:v>
                </c:pt>
                <c:pt idx="18">
                  <c:v>0.87758985915390375</c:v>
                </c:pt>
                <c:pt idx="19">
                  <c:v>0.90300292371865354</c:v>
                </c:pt>
                <c:pt idx="20">
                  <c:v>0.94730225931194556</c:v>
                </c:pt>
                <c:pt idx="21">
                  <c:v>0.96801691700253323</c:v>
                </c:pt>
                <c:pt idx="22">
                  <c:v>0.98767915890395352</c:v>
                </c:pt>
                <c:pt idx="23">
                  <c:v>1.1439929866758896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EC-43A1-ABB1-DEF1B6D903A7}"/>
            </c:ext>
          </c:extLst>
        </c:ser>
        <c:ser>
          <c:idx val="2"/>
          <c:order val="1"/>
          <c:tx>
            <c:v>Lee-Kesler (2)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92D050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'Correlation-Data'!$L$7:$L$30</c:f>
              <c:numCache>
                <c:formatCode>0.0000</c:formatCode>
                <c:ptCount val="24"/>
                <c:pt idx="0">
                  <c:v>0.26920991207063377</c:v>
                </c:pt>
                <c:pt idx="1">
                  <c:v>0.30858185730614457</c:v>
                </c:pt>
                <c:pt idx="2">
                  <c:v>0.34849406955590995</c:v>
                </c:pt>
                <c:pt idx="3">
                  <c:v>0.38811685935608126</c:v>
                </c:pt>
                <c:pt idx="4">
                  <c:v>0.42713727273013863</c:v>
                </c:pt>
                <c:pt idx="5">
                  <c:v>0.46537527160564168</c:v>
                </c:pt>
                <c:pt idx="6">
                  <c:v>0.50275575523776961</c:v>
                </c:pt>
                <c:pt idx="7">
                  <c:v>0.53922879492460352</c:v>
                </c:pt>
                <c:pt idx="8">
                  <c:v>0.57473812605435937</c:v>
                </c:pt>
                <c:pt idx="9">
                  <c:v>0.60928674218939582</c:v>
                </c:pt>
                <c:pt idx="10">
                  <c:v>0.64286234481242854</c:v>
                </c:pt>
                <c:pt idx="11">
                  <c:v>0.67546093216743186</c:v>
                </c:pt>
                <c:pt idx="12">
                  <c:v>0.70709076410513194</c:v>
                </c:pt>
                <c:pt idx="13">
                  <c:v>0.73777411013043892</c:v>
                </c:pt>
                <c:pt idx="14">
                  <c:v>0.76752207268412842</c:v>
                </c:pt>
                <c:pt idx="15">
                  <c:v>0.79634992910477076</c:v>
                </c:pt>
                <c:pt idx="16">
                  <c:v>0.82428445007967377</c:v>
                </c:pt>
                <c:pt idx="17">
                  <c:v>0.85137037539187865</c:v>
                </c:pt>
                <c:pt idx="18">
                  <c:v>0.87758985915390375</c:v>
                </c:pt>
                <c:pt idx="19">
                  <c:v>0.90300292371865354</c:v>
                </c:pt>
                <c:pt idx="20">
                  <c:v>0.92974326149107656</c:v>
                </c:pt>
                <c:pt idx="21">
                  <c:v>0.9491670496254403</c:v>
                </c:pt>
                <c:pt idx="22">
                  <c:v>0.96752314551623231</c:v>
                </c:pt>
                <c:pt idx="23">
                  <c:v>1.1099213282508216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EC-43A1-ABB1-DEF1B6D903A7}"/>
            </c:ext>
          </c:extLst>
        </c:ser>
        <c:ser>
          <c:idx val="3"/>
          <c:order val="2"/>
          <c:tx>
            <c:v>Edmister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70C0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'Correlation-Data'!$I$7:$I$30</c:f>
              <c:numCache>
                <c:formatCode>0.0000</c:formatCode>
                <c:ptCount val="24"/>
                <c:pt idx="0">
                  <c:v>0.27643389499012772</c:v>
                </c:pt>
                <c:pt idx="1">
                  <c:v>0.31401074068865165</c:v>
                </c:pt>
                <c:pt idx="2">
                  <c:v>0.3515578235083443</c:v>
                </c:pt>
                <c:pt idx="3">
                  <c:v>0.38837159399038379</c:v>
                </c:pt>
                <c:pt idx="4">
                  <c:v>0.4242410937685166</c:v>
                </c:pt>
                <c:pt idx="5">
                  <c:v>0.45907162347980091</c:v>
                </c:pt>
                <c:pt idx="6">
                  <c:v>0.49285848948495725</c:v>
                </c:pt>
                <c:pt idx="7">
                  <c:v>0.52560955629536266</c:v>
                </c:pt>
                <c:pt idx="8">
                  <c:v>0.55731797312788922</c:v>
                </c:pt>
                <c:pt idx="9">
                  <c:v>0.58802429286445324</c:v>
                </c:pt>
                <c:pt idx="10">
                  <c:v>0.61774963444118525</c:v>
                </c:pt>
                <c:pt idx="11">
                  <c:v>0.64651608022269857</c:v>
                </c:pt>
                <c:pt idx="12">
                  <c:v>0.67435182904765378</c:v>
                </c:pt>
                <c:pt idx="13">
                  <c:v>0.70129375639679381</c:v>
                </c:pt>
                <c:pt idx="14">
                  <c:v>0.72736586200273012</c:v>
                </c:pt>
                <c:pt idx="15">
                  <c:v>0.75259512881550483</c:v>
                </c:pt>
                <c:pt idx="16">
                  <c:v>0.77701147203367427</c:v>
                </c:pt>
                <c:pt idx="17">
                  <c:v>0.80066481444707627</c:v>
                </c:pt>
                <c:pt idx="18">
                  <c:v>0.82354228426247156</c:v>
                </c:pt>
                <c:pt idx="19">
                  <c:v>0.84570393812908673</c:v>
                </c:pt>
                <c:pt idx="20">
                  <c:v>0.86717026789040919</c:v>
                </c:pt>
                <c:pt idx="21">
                  <c:v>0.88795404068632289</c:v>
                </c:pt>
                <c:pt idx="22">
                  <c:v>0.90806889198229879</c:v>
                </c:pt>
                <c:pt idx="23">
                  <c:v>1.0838804802474704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EC-43A1-ABB1-DEF1B6D903A7}"/>
            </c:ext>
          </c:extLst>
        </c:ser>
        <c:ser>
          <c:idx val="4"/>
          <c:order val="3"/>
          <c:tx>
            <c:v>Pedersen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FF00FF"/>
                </a:solidFill>
              </a:ln>
              <a:effectLst/>
            </c:spPr>
          </c:marker>
          <c:xVal>
            <c:numRef>
              <c:f>'Correlation-Data'!$H$7:$H$30</c:f>
              <c:numCache>
                <c:formatCode>0.0000</c:formatCode>
                <c:ptCount val="24"/>
                <c:pt idx="0">
                  <c:v>0.27055000000000001</c:v>
                </c:pt>
                <c:pt idx="1">
                  <c:v>0.30914000000000003</c:v>
                </c:pt>
                <c:pt idx="2">
                  <c:v>0.34849999999999998</c:v>
                </c:pt>
                <c:pt idx="3">
                  <c:v>0.38789000000000001</c:v>
                </c:pt>
                <c:pt idx="4">
                  <c:v>0.42704999999999999</c:v>
                </c:pt>
                <c:pt idx="5">
                  <c:v>0.46586</c:v>
                </c:pt>
                <c:pt idx="6">
                  <c:v>0.50043000000000004</c:v>
                </c:pt>
                <c:pt idx="7">
                  <c:v>0.53644000000000003</c:v>
                </c:pt>
                <c:pt idx="8">
                  <c:v>0.57169000000000003</c:v>
                </c:pt>
                <c:pt idx="9">
                  <c:v>0.60616999999999999</c:v>
                </c:pt>
                <c:pt idx="10">
                  <c:v>0.63988</c:v>
                </c:pt>
                <c:pt idx="11">
                  <c:v>0.67281000000000002</c:v>
                </c:pt>
                <c:pt idx="12">
                  <c:v>0.70496000000000003</c:v>
                </c:pt>
                <c:pt idx="13">
                  <c:v>0.73634999999999995</c:v>
                </c:pt>
                <c:pt idx="14">
                  <c:v>0.76698</c:v>
                </c:pt>
                <c:pt idx="15">
                  <c:v>0.79686000000000001</c:v>
                </c:pt>
                <c:pt idx="16">
                  <c:v>0.82599999999999996</c:v>
                </c:pt>
                <c:pt idx="17">
                  <c:v>0.85441999999999996</c:v>
                </c:pt>
                <c:pt idx="18">
                  <c:v>0.88212000000000002</c:v>
                </c:pt>
                <c:pt idx="19">
                  <c:v>0.90912999999999999</c:v>
                </c:pt>
                <c:pt idx="20">
                  <c:v>0.93545</c:v>
                </c:pt>
                <c:pt idx="21">
                  <c:v>0.96109999999999995</c:v>
                </c:pt>
                <c:pt idx="22">
                  <c:v>0.98609000000000002</c:v>
                </c:pt>
                <c:pt idx="23">
                  <c:v>1.21062</c:v>
                </c:pt>
              </c:numCache>
            </c:numRef>
          </c:xVal>
          <c:yVal>
            <c:numRef>
              <c:f>'Correlation-Data'!$J$7:$J$30</c:f>
              <c:numCache>
                <c:formatCode>0.0000</c:formatCode>
                <c:ptCount val="24"/>
                <c:pt idx="0">
                  <c:v>0.34344197858597086</c:v>
                </c:pt>
                <c:pt idx="1">
                  <c:v>0.38986635703188016</c:v>
                </c:pt>
                <c:pt idx="2">
                  <c:v>0.43580875970278321</c:v>
                </c:pt>
                <c:pt idx="3">
                  <c:v>0.48113608036996802</c:v>
                </c:pt>
                <c:pt idx="4">
                  <c:v>0.52092383868228109</c:v>
                </c:pt>
                <c:pt idx="5">
                  <c:v>0.56237391335933384</c:v>
                </c:pt>
                <c:pt idx="6">
                  <c:v>0.60268503125600181</c:v>
                </c:pt>
                <c:pt idx="7">
                  <c:v>0.64182320931492565</c:v>
                </c:pt>
                <c:pt idx="8">
                  <c:v>0.67975912604131927</c:v>
                </c:pt>
                <c:pt idx="9">
                  <c:v>0.71646282238102599</c:v>
                </c:pt>
                <c:pt idx="10">
                  <c:v>0.75191022389397844</c:v>
                </c:pt>
                <c:pt idx="11">
                  <c:v>0.78606720955280263</c:v>
                </c:pt>
                <c:pt idx="12">
                  <c:v>0.81891045219823677</c:v>
                </c:pt>
                <c:pt idx="13">
                  <c:v>0.85041224342845712</c:v>
                </c:pt>
                <c:pt idx="14">
                  <c:v>0.88054598079972901</c:v>
                </c:pt>
                <c:pt idx="15">
                  <c:v>0.90928880377377574</c:v>
                </c:pt>
                <c:pt idx="16">
                  <c:v>0.93661473562889719</c:v>
                </c:pt>
                <c:pt idx="17">
                  <c:v>0.96250096501488258</c:v>
                </c:pt>
                <c:pt idx="18">
                  <c:v>0.98692574026962931</c:v>
                </c:pt>
                <c:pt idx="19">
                  <c:v>1.009868086130586</c:v>
                </c:pt>
                <c:pt idx="20">
                  <c:v>1.0313057549604336</c:v>
                </c:pt>
                <c:pt idx="21">
                  <c:v>1.0512214764287107</c:v>
                </c:pt>
                <c:pt idx="22">
                  <c:v>1.0695985953972817</c:v>
                </c:pt>
                <c:pt idx="23">
                  <c:v>1.1662028878541388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EC-43A1-ABB1-DEF1B6D903A7}"/>
            </c:ext>
          </c:extLst>
        </c:ser>
        <c:ser>
          <c:idx val="0"/>
          <c:order val="4"/>
          <c:tx>
            <c:v>diagonal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'Correlation-Data'!$E$1:$E$2</c:f>
              <c:numCache>
                <c:formatCode>General</c:formatCode>
                <c:ptCount val="2"/>
                <c:pt idx="0">
                  <c:v>0</c:v>
                </c:pt>
                <c:pt idx="1">
                  <c:v>1.5</c:v>
                </c:pt>
              </c:numCache>
            </c:numRef>
          </c:xVal>
          <c:yVal>
            <c:numRef>
              <c:f>'Correlation-Data'!$E$1:$E$2</c:f>
              <c:numCache>
                <c:formatCode>General</c:formatCode>
                <c:ptCount val="2"/>
                <c:pt idx="0">
                  <c:v>0</c:v>
                </c:pt>
                <c:pt idx="1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EC-43A1-ABB1-DEF1B6D90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563088"/>
        <c:axId val="1284474175"/>
      </c:scatterChart>
      <c:valAx>
        <c:axId val="726563088"/>
        <c:scaling>
          <c:orientation val="minMax"/>
          <c:max val="1.4"/>
          <c:min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EOS</a:t>
                </a:r>
                <a:r>
                  <a:rPr lang="en-US" b="1" baseline="0"/>
                  <a:t> Acentric Factor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crossBetween val="midCat"/>
        <c:majorUnit val="0.2"/>
      </c:valAx>
      <c:valAx>
        <c:axId val="1284474175"/>
        <c:scaling>
          <c:orientation val="minMax"/>
          <c:max val="1.4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Correlation Acentric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midCat"/>
        <c:majorUnit val="0.2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3045328498847029"/>
          <c:y val="5.8918157334534017E-2"/>
          <c:w val="0.25636489761602854"/>
          <c:h val="0.7731864034214787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Lee-Kesler (1)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'Correlation-Data'!$Z$7:$Z$30</c:f>
              <c:numCache>
                <c:formatCode>0.0</c:formatCode>
                <c:ptCount val="24"/>
                <c:pt idx="0" formatCode="0.00">
                  <c:v>93.068299999999994</c:v>
                </c:pt>
                <c:pt idx="1">
                  <c:v>120.59402</c:v>
                </c:pt>
                <c:pt idx="2">
                  <c:v>146.15423000000001</c:v>
                </c:pt>
                <c:pt idx="3">
                  <c:v>169.93190999999999</c:v>
                </c:pt>
                <c:pt idx="4">
                  <c:v>192.12119000000001</c:v>
                </c:pt>
                <c:pt idx="5">
                  <c:v>212.87239</c:v>
                </c:pt>
                <c:pt idx="6">
                  <c:v>232.65204</c:v>
                </c:pt>
                <c:pt idx="7">
                  <c:v>251.07724999999999</c:v>
                </c:pt>
                <c:pt idx="8">
                  <c:v>268.44344000000001</c:v>
                </c:pt>
                <c:pt idx="9">
                  <c:v>284.83604000000003</c:v>
                </c:pt>
                <c:pt idx="10">
                  <c:v>300.34197999999998</c:v>
                </c:pt>
                <c:pt idx="11">
                  <c:v>315.02695</c:v>
                </c:pt>
                <c:pt idx="12">
                  <c:v>328.95339999999999</c:v>
                </c:pt>
                <c:pt idx="13">
                  <c:v>342.18975</c:v>
                </c:pt>
                <c:pt idx="14">
                  <c:v>354.78629999999998</c:v>
                </c:pt>
                <c:pt idx="15">
                  <c:v>366.77938999999998</c:v>
                </c:pt>
                <c:pt idx="16">
                  <c:v>378.22620999999998</c:v>
                </c:pt>
                <c:pt idx="17">
                  <c:v>389.16039999999998</c:v>
                </c:pt>
                <c:pt idx="18">
                  <c:v>399.61671000000001</c:v>
                </c:pt>
                <c:pt idx="19">
                  <c:v>409.62783999999999</c:v>
                </c:pt>
                <c:pt idx="20">
                  <c:v>420.44074000000001</c:v>
                </c:pt>
                <c:pt idx="21">
                  <c:v>429.44090999999997</c:v>
                </c:pt>
                <c:pt idx="22">
                  <c:v>438.06884000000002</c:v>
                </c:pt>
                <c:pt idx="23">
                  <c:v>510.86462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B9-4275-978D-B7186542DED6}"/>
            </c:ext>
          </c:extLst>
        </c:ser>
        <c:ser>
          <c:idx val="2"/>
          <c:order val="1"/>
          <c:tx>
            <c:v>Lee-Kesler (2)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'Correlation-Data'!$AA$7:$AA$30</c:f>
              <c:numCache>
                <c:formatCode>0.0</c:formatCode>
                <c:ptCount val="24"/>
                <c:pt idx="0" formatCode="0.00">
                  <c:v>93.068299999999994</c:v>
                </c:pt>
                <c:pt idx="1">
                  <c:v>120.59402</c:v>
                </c:pt>
                <c:pt idx="2">
                  <c:v>146.15423000000001</c:v>
                </c:pt>
                <c:pt idx="3">
                  <c:v>169.93190999999999</c:v>
                </c:pt>
                <c:pt idx="4">
                  <c:v>192.12119000000001</c:v>
                </c:pt>
                <c:pt idx="5">
                  <c:v>212.87239</c:v>
                </c:pt>
                <c:pt idx="6">
                  <c:v>232.65204</c:v>
                </c:pt>
                <c:pt idx="7">
                  <c:v>251.07724999999999</c:v>
                </c:pt>
                <c:pt idx="8">
                  <c:v>268.44344000000001</c:v>
                </c:pt>
                <c:pt idx="9">
                  <c:v>284.83604000000003</c:v>
                </c:pt>
                <c:pt idx="10">
                  <c:v>300.34197999999998</c:v>
                </c:pt>
                <c:pt idx="11">
                  <c:v>315.02695</c:v>
                </c:pt>
                <c:pt idx="12">
                  <c:v>328.95339999999999</c:v>
                </c:pt>
                <c:pt idx="13">
                  <c:v>342.18975</c:v>
                </c:pt>
                <c:pt idx="14">
                  <c:v>354.78629999999998</c:v>
                </c:pt>
                <c:pt idx="15">
                  <c:v>366.77938999999998</c:v>
                </c:pt>
                <c:pt idx="16">
                  <c:v>378.22620999999998</c:v>
                </c:pt>
                <c:pt idx="17">
                  <c:v>389.16039999999998</c:v>
                </c:pt>
                <c:pt idx="18">
                  <c:v>399.61671000000001</c:v>
                </c:pt>
                <c:pt idx="19">
                  <c:v>409.62783999999999</c:v>
                </c:pt>
                <c:pt idx="20">
                  <c:v>419.36086999999998</c:v>
                </c:pt>
                <c:pt idx="21">
                  <c:v>428.29951</c:v>
                </c:pt>
                <c:pt idx="22">
                  <c:v>436.86608000000001</c:v>
                </c:pt>
                <c:pt idx="23">
                  <c:v>509.04491999999999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B9-4275-978D-B7186542DED6}"/>
            </c:ext>
          </c:extLst>
        </c:ser>
        <c:ser>
          <c:idx val="3"/>
          <c:order val="2"/>
          <c:tx>
            <c:v>Edmister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'Correlation-Data'!$X$7:$X$30</c:f>
              <c:numCache>
                <c:formatCode>0.0</c:formatCode>
                <c:ptCount val="24"/>
                <c:pt idx="0" formatCode="0.00">
                  <c:v>93.761170000000007</c:v>
                </c:pt>
                <c:pt idx="1">
                  <c:v>121.10939</c:v>
                </c:pt>
                <c:pt idx="2">
                  <c:v>146.43971999999999</c:v>
                </c:pt>
                <c:pt idx="3">
                  <c:v>169.95509999999999</c:v>
                </c:pt>
                <c:pt idx="4">
                  <c:v>191.86447000000001</c:v>
                </c:pt>
                <c:pt idx="5">
                  <c:v>212.32927000000001</c:v>
                </c:pt>
                <c:pt idx="6">
                  <c:v>231.78783999999999</c:v>
                </c:pt>
                <c:pt idx="7">
                  <c:v>249.91645</c:v>
                </c:pt>
                <c:pt idx="8">
                  <c:v>266.99459999999999</c:v>
                </c:pt>
                <c:pt idx="9">
                  <c:v>283.11052999999998</c:v>
                </c:pt>
                <c:pt idx="10">
                  <c:v>298.35311000000002</c:v>
                </c:pt>
                <c:pt idx="11">
                  <c:v>312.78906999999998</c:v>
                </c:pt>
                <c:pt idx="12">
                  <c:v>326.48128000000003</c:v>
                </c:pt>
                <c:pt idx="13">
                  <c:v>339.49802</c:v>
                </c:pt>
                <c:pt idx="14">
                  <c:v>351.88931000000002</c:v>
                </c:pt>
                <c:pt idx="15">
                  <c:v>363.69108999999997</c:v>
                </c:pt>
                <c:pt idx="16">
                  <c:v>374.95970999999997</c:v>
                </c:pt>
                <c:pt idx="17">
                  <c:v>385.72807</c:v>
                </c:pt>
                <c:pt idx="18">
                  <c:v>396.03026</c:v>
                </c:pt>
                <c:pt idx="19">
                  <c:v>405.89810999999997</c:v>
                </c:pt>
                <c:pt idx="20">
                  <c:v>415.36671000000001</c:v>
                </c:pt>
                <c:pt idx="21">
                  <c:v>424.45380999999998</c:v>
                </c:pt>
                <c:pt idx="22">
                  <c:v>433.18705999999997</c:v>
                </c:pt>
                <c:pt idx="23">
                  <c:v>507.61815999999999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B9-4275-978D-B7186542DED6}"/>
            </c:ext>
          </c:extLst>
        </c:ser>
        <c:ser>
          <c:idx val="4"/>
          <c:order val="3"/>
          <c:tx>
            <c:v>Pedersen</c:v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'Correlation-Data'!$Y$7:$Y$30</c:f>
              <c:numCache>
                <c:formatCode>0.0</c:formatCode>
                <c:ptCount val="24"/>
                <c:pt idx="0" formatCode="0.00">
                  <c:v>99.862650000000002</c:v>
                </c:pt>
                <c:pt idx="1">
                  <c:v>127.91954</c:v>
                </c:pt>
                <c:pt idx="2">
                  <c:v>153.84179</c:v>
                </c:pt>
                <c:pt idx="3">
                  <c:v>177.89443</c:v>
                </c:pt>
                <c:pt idx="4">
                  <c:v>200.30873</c:v>
                </c:pt>
                <c:pt idx="5">
                  <c:v>221.24987999999999</c:v>
                </c:pt>
                <c:pt idx="6">
                  <c:v>240.86829</c:v>
                </c:pt>
                <c:pt idx="7">
                  <c:v>259.29136999999997</c:v>
                </c:pt>
                <c:pt idx="8">
                  <c:v>276.62981000000002</c:v>
                </c:pt>
                <c:pt idx="9">
                  <c:v>292.97055999999998</c:v>
                </c:pt>
                <c:pt idx="10">
                  <c:v>308.40363000000002</c:v>
                </c:pt>
                <c:pt idx="11">
                  <c:v>322.99563999999998</c:v>
                </c:pt>
                <c:pt idx="12">
                  <c:v>336.80950000000001</c:v>
                </c:pt>
                <c:pt idx="13">
                  <c:v>349.91269</c:v>
                </c:pt>
                <c:pt idx="14">
                  <c:v>362.35525999999999</c:v>
                </c:pt>
                <c:pt idx="15">
                  <c:v>374.17318</c:v>
                </c:pt>
                <c:pt idx="16">
                  <c:v>385.42194999999998</c:v>
                </c:pt>
                <c:pt idx="17">
                  <c:v>396.13279999999997</c:v>
                </c:pt>
                <c:pt idx="18">
                  <c:v>406.34181999999998</c:v>
                </c:pt>
                <c:pt idx="19">
                  <c:v>416.07823999999999</c:v>
                </c:pt>
                <c:pt idx="20">
                  <c:v>425.37682999999998</c:v>
                </c:pt>
                <c:pt idx="21">
                  <c:v>434.25551000000002</c:v>
                </c:pt>
                <c:pt idx="22">
                  <c:v>442.74185999999997</c:v>
                </c:pt>
                <c:pt idx="23">
                  <c:v>512.0231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B9-4275-978D-B7186542DED6}"/>
            </c:ext>
          </c:extLst>
        </c:ser>
        <c:ser>
          <c:idx val="0"/>
          <c:order val="4"/>
          <c:tx>
            <c:v>EOS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'Correlation-Data'!$W$7:$W$30</c:f>
              <c:numCache>
                <c:formatCode>0.00</c:formatCode>
                <c:ptCount val="24"/>
                <c:pt idx="0">
                  <c:v>93.197100000000006</c:v>
                </c:pt>
                <c:pt idx="1">
                  <c:v>120.64731</c:v>
                </c:pt>
                <c:pt idx="2">
                  <c:v>146.15485000000001</c:v>
                </c:pt>
                <c:pt idx="3">
                  <c:v>169.91111000000001</c:v>
                </c:pt>
                <c:pt idx="4">
                  <c:v>192.11376000000001</c:v>
                </c:pt>
                <c:pt idx="5">
                  <c:v>212.91381000000001</c:v>
                </c:pt>
                <c:pt idx="6">
                  <c:v>232.44954999999999</c:v>
                </c:pt>
                <c:pt idx="7">
                  <c:v>250.84120999999999</c:v>
                </c:pt>
                <c:pt idx="8">
                  <c:v>268.19168000000002</c:v>
                </c:pt>
                <c:pt idx="9">
                  <c:v>284.58553000000001</c:v>
                </c:pt>
                <c:pt idx="10">
                  <c:v>300.10847000000001</c:v>
                </c:pt>
                <c:pt idx="11">
                  <c:v>314.82472000000001</c:v>
                </c:pt>
                <c:pt idx="12">
                  <c:v>328.79520000000002</c:v>
                </c:pt>
                <c:pt idx="13">
                  <c:v>342.08677999999998</c:v>
                </c:pt>
                <c:pt idx="14">
                  <c:v>354.74826999999999</c:v>
                </c:pt>
                <c:pt idx="15">
                  <c:v>366.81457</c:v>
                </c:pt>
                <c:pt idx="16">
                  <c:v>378.34161</c:v>
                </c:pt>
                <c:pt idx="17">
                  <c:v>389.36185</c:v>
                </c:pt>
                <c:pt idx="18">
                  <c:v>399.90892000000002</c:v>
                </c:pt>
                <c:pt idx="19">
                  <c:v>410.01463000000001</c:v>
                </c:pt>
                <c:pt idx="20">
                  <c:v>419.71402</c:v>
                </c:pt>
                <c:pt idx="21">
                  <c:v>429.02472</c:v>
                </c:pt>
                <c:pt idx="22">
                  <c:v>437.9744</c:v>
                </c:pt>
                <c:pt idx="23">
                  <c:v>514.27756999999997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BB9-4275-978D-B7186542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563088"/>
        <c:axId val="1284474175"/>
      </c:lineChart>
      <c:catAx>
        <c:axId val="72656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auto val="1"/>
        <c:lblAlgn val="ctr"/>
        <c:lblOffset val="100"/>
        <c:noMultiLvlLbl val="0"/>
      </c:catAx>
      <c:valAx>
        <c:axId val="128447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Normal Boiling</a:t>
                </a:r>
                <a:r>
                  <a:rPr lang="en-US" b="1" baseline="0"/>
                  <a:t> Point (C)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Lee-Kesler (1)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'Correlation-Data'!$AD$7:$AD$30</c:f>
              <c:numCache>
                <c:formatCode>0.0000</c:formatCode>
                <c:ptCount val="24"/>
                <c:pt idx="0">
                  <c:v>-0.13820172516098941</c:v>
                </c:pt>
                <c:pt idx="1">
                  <c:v>-4.4170068938962713E-2</c:v>
                </c:pt>
                <c:pt idx="2">
                  <c:v>-4.2420761267781702E-4</c:v>
                </c:pt>
                <c:pt idx="3">
                  <c:v>1.2241695083964752E-2</c:v>
                </c:pt>
                <c:pt idx="4">
                  <c:v>3.8675001728139522E-3</c:v>
                </c:pt>
                <c:pt idx="5">
                  <c:v>-1.9453881361672334E-2</c:v>
                </c:pt>
                <c:pt idx="6">
                  <c:v>8.7111375350054074E-2</c:v>
                </c:pt>
                <c:pt idx="7">
                  <c:v>9.4099370673583788E-2</c:v>
                </c:pt>
                <c:pt idx="8">
                  <c:v>9.3873158182979505E-2</c:v>
                </c:pt>
                <c:pt idx="9">
                  <c:v>8.8026260505943421E-2</c:v>
                </c:pt>
                <c:pt idx="10">
                  <c:v>7.7808533694489534E-2</c:v>
                </c:pt>
                <c:pt idx="11">
                  <c:v>6.4235743622669123E-2</c:v>
                </c:pt>
                <c:pt idx="12">
                  <c:v>4.811505764073358E-2</c:v>
                </c:pt>
                <c:pt idx="13">
                  <c:v>3.0100549340149173E-2</c:v>
                </c:pt>
                <c:pt idx="14">
                  <c:v>1.0720277790217841E-2</c:v>
                </c:pt>
                <c:pt idx="15">
                  <c:v>-9.590676837080191E-3</c:v>
                </c:pt>
                <c:pt idx="16">
                  <c:v>-3.0501535371703466E-2</c:v>
                </c:pt>
                <c:pt idx="17">
                  <c:v>-5.1738504940846808E-2</c:v>
                </c:pt>
                <c:pt idx="18">
                  <c:v>-7.3069137842689633E-2</c:v>
                </c:pt>
                <c:pt idx="19">
                  <c:v>-9.433565821785897E-2</c:v>
                </c:pt>
                <c:pt idx="20">
                  <c:v>0.1731464676829238</c:v>
                </c:pt>
                <c:pt idx="21">
                  <c:v>9.7008396159543403E-2</c:v>
                </c:pt>
                <c:pt idx="22">
                  <c:v>2.1562904133214194E-2</c:v>
                </c:pt>
                <c:pt idx="23">
                  <c:v>-0.66363967613830932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3-4738-851B-02B8E87F40FA}"/>
            </c:ext>
          </c:extLst>
        </c:ser>
        <c:ser>
          <c:idx val="2"/>
          <c:order val="1"/>
          <c:tx>
            <c:v>Lee-Kesler (2)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'Correlation-Data'!$AE$7:$AE$30</c:f>
              <c:numCache>
                <c:formatCode>0.0000</c:formatCode>
                <c:ptCount val="24"/>
                <c:pt idx="0">
                  <c:v>-0.13820172516098941</c:v>
                </c:pt>
                <c:pt idx="1">
                  <c:v>-4.4170068938962713E-2</c:v>
                </c:pt>
                <c:pt idx="2">
                  <c:v>-4.2420761267781702E-4</c:v>
                </c:pt>
                <c:pt idx="3">
                  <c:v>1.2241695083964752E-2</c:v>
                </c:pt>
                <c:pt idx="4">
                  <c:v>3.8675001728139522E-3</c:v>
                </c:pt>
                <c:pt idx="5">
                  <c:v>-1.9453881361672334E-2</c:v>
                </c:pt>
                <c:pt idx="6">
                  <c:v>8.7111375350054074E-2</c:v>
                </c:pt>
                <c:pt idx="7">
                  <c:v>9.4099370673583788E-2</c:v>
                </c:pt>
                <c:pt idx="8">
                  <c:v>9.3873158182979505E-2</c:v>
                </c:pt>
                <c:pt idx="9">
                  <c:v>8.8026260505943421E-2</c:v>
                </c:pt>
                <c:pt idx="10">
                  <c:v>7.7808533694489534E-2</c:v>
                </c:pt>
                <c:pt idx="11">
                  <c:v>6.4235743622669123E-2</c:v>
                </c:pt>
                <c:pt idx="12">
                  <c:v>4.811505764073358E-2</c:v>
                </c:pt>
                <c:pt idx="13">
                  <c:v>3.0100549340149173E-2</c:v>
                </c:pt>
                <c:pt idx="14">
                  <c:v>1.0720277790217841E-2</c:v>
                </c:pt>
                <c:pt idx="15">
                  <c:v>-9.590676837080191E-3</c:v>
                </c:pt>
                <c:pt idx="16">
                  <c:v>-3.0501535371703466E-2</c:v>
                </c:pt>
                <c:pt idx="17">
                  <c:v>-5.1738504940846808E-2</c:v>
                </c:pt>
                <c:pt idx="18">
                  <c:v>-7.3069137842689633E-2</c:v>
                </c:pt>
                <c:pt idx="19">
                  <c:v>-9.433565821785897E-2</c:v>
                </c:pt>
                <c:pt idx="20">
                  <c:v>-8.4140625085630416E-2</c:v>
                </c:pt>
                <c:pt idx="21">
                  <c:v>-0.16903687973970455</c:v>
                </c:pt>
                <c:pt idx="22">
                  <c:v>-0.25305588637143905</c:v>
                </c:pt>
                <c:pt idx="23">
                  <c:v>-1.0174758350825952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3-4738-851B-02B8E87F40FA}"/>
            </c:ext>
          </c:extLst>
        </c:ser>
        <c:ser>
          <c:idx val="3"/>
          <c:order val="2"/>
          <c:tx>
            <c:v>Edmister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'Correlation-Data'!$AB$7:$AB$30</c:f>
              <c:numCache>
                <c:formatCode>0.0000</c:formatCode>
                <c:ptCount val="24"/>
                <c:pt idx="0">
                  <c:v>0.60524415459279413</c:v>
                </c:pt>
                <c:pt idx="1">
                  <c:v>0.38300066532772281</c:v>
                </c:pt>
                <c:pt idx="2">
                  <c:v>0.19490971390958542</c:v>
                </c:pt>
                <c:pt idx="3">
                  <c:v>2.5890008016532611E-2</c:v>
                </c:pt>
                <c:pt idx="4">
                  <c:v>-0.12976165788437122</c:v>
                </c:pt>
                <c:pt idx="5">
                  <c:v>-0.27454301813489884</c:v>
                </c:pt>
                <c:pt idx="6">
                  <c:v>-0.284668221556032</c:v>
                </c:pt>
                <c:pt idx="7">
                  <c:v>-0.36866350628750039</c:v>
                </c:pt>
                <c:pt idx="8">
                  <c:v>-0.44635239989548819</c:v>
                </c:pt>
                <c:pt idx="9">
                  <c:v>-0.51829760986091689</c:v>
                </c:pt>
                <c:pt idx="10">
                  <c:v>-0.58490851657735476</c:v>
                </c:pt>
                <c:pt idx="11">
                  <c:v>-0.64659789104236542</c:v>
                </c:pt>
                <c:pt idx="12">
                  <c:v>-0.70375723246567956</c:v>
                </c:pt>
                <c:pt idx="13">
                  <c:v>-0.75675534728351079</c:v>
                </c:pt>
                <c:pt idx="14">
                  <c:v>-0.80591231635885574</c:v>
                </c:pt>
                <c:pt idx="15">
                  <c:v>-0.85151470400972062</c:v>
                </c:pt>
                <c:pt idx="16">
                  <c:v>-0.89387471814163666</c:v>
                </c:pt>
                <c:pt idx="17">
                  <c:v>-0.93326554720242916</c:v>
                </c:pt>
                <c:pt idx="18">
                  <c:v>-0.96988584300645875</c:v>
                </c:pt>
                <c:pt idx="19">
                  <c:v>-1.003993442868133</c:v>
                </c:pt>
                <c:pt idx="20">
                  <c:v>-1.0357790764292298</c:v>
                </c:pt>
                <c:pt idx="21">
                  <c:v>-1.0654187945160889</c:v>
                </c:pt>
                <c:pt idx="22">
                  <c:v>-1.0930638868390545</c:v>
                </c:pt>
                <c:pt idx="23">
                  <c:v>-1.2949057840496485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3-4738-851B-02B8E87F40FA}"/>
            </c:ext>
          </c:extLst>
        </c:ser>
        <c:ser>
          <c:idx val="4"/>
          <c:order val="3"/>
          <c:tx>
            <c:v>Pedersen</c:v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strRef>
              <c:f>'Correlation-Data'!$B$7:$B$30</c:f>
              <c:strCache>
                <c:ptCount val="24"/>
                <c:pt idx="0">
                  <c:v>C7</c:v>
                </c:pt>
                <c:pt idx="1">
                  <c:v>C8</c:v>
                </c:pt>
                <c:pt idx="2">
                  <c:v>C9</c:v>
                </c:pt>
                <c:pt idx="3">
                  <c:v>C10</c:v>
                </c:pt>
                <c:pt idx="4">
                  <c:v>C11</c:v>
                </c:pt>
                <c:pt idx="5">
                  <c:v>C12</c:v>
                </c:pt>
                <c:pt idx="6">
                  <c:v>C13</c:v>
                </c:pt>
                <c:pt idx="7">
                  <c:v>C14</c:v>
                </c:pt>
                <c:pt idx="8">
                  <c:v>C15</c:v>
                </c:pt>
                <c:pt idx="9">
                  <c:v>C16</c:v>
                </c:pt>
                <c:pt idx="10">
                  <c:v>C17</c:v>
                </c:pt>
                <c:pt idx="11">
                  <c:v>C18</c:v>
                </c:pt>
                <c:pt idx="12">
                  <c:v>C19</c:v>
                </c:pt>
                <c:pt idx="13">
                  <c:v>C20</c:v>
                </c:pt>
                <c:pt idx="14">
                  <c:v>C21</c:v>
                </c:pt>
                <c:pt idx="15">
                  <c:v>C22</c:v>
                </c:pt>
                <c:pt idx="16">
                  <c:v>C23</c:v>
                </c:pt>
                <c:pt idx="17">
                  <c:v>C24</c:v>
                </c:pt>
                <c:pt idx="18">
                  <c:v>C25</c:v>
                </c:pt>
                <c:pt idx="19">
                  <c:v>C26</c:v>
                </c:pt>
                <c:pt idx="20">
                  <c:v>C27</c:v>
                </c:pt>
                <c:pt idx="21">
                  <c:v>C28</c:v>
                </c:pt>
                <c:pt idx="22">
                  <c:v>C29</c:v>
                </c:pt>
                <c:pt idx="23">
                  <c:v>C30+</c:v>
                </c:pt>
              </c:strCache>
            </c:strRef>
          </c:cat>
          <c:val>
            <c:numRef>
              <c:f>'Correlation-Data'!$AC$7:$AC$30</c:f>
              <c:numCache>
                <c:formatCode>0.0000</c:formatCode>
                <c:ptCount val="24"/>
                <c:pt idx="0">
                  <c:v>7.1521002262945901</c:v>
                </c:pt>
                <c:pt idx="1">
                  <c:v>6.0276768707068502</c:v>
                </c:pt>
                <c:pt idx="2">
                  <c:v>5.2594491390466978</c:v>
                </c:pt>
                <c:pt idx="3">
                  <c:v>4.6985273652794053</c:v>
                </c:pt>
                <c:pt idx="4">
                  <c:v>4.2656861226389946</c:v>
                </c:pt>
                <c:pt idx="5">
                  <c:v>3.9152321777530439</c:v>
                </c:pt>
                <c:pt idx="6">
                  <c:v>3.6217493215194496</c:v>
                </c:pt>
                <c:pt idx="7">
                  <c:v>3.3687287666966617</c:v>
                </c:pt>
                <c:pt idx="8">
                  <c:v>3.1463056572075612</c:v>
                </c:pt>
                <c:pt idx="9">
                  <c:v>2.9464006831267815</c:v>
                </c:pt>
                <c:pt idx="10">
                  <c:v>2.7640539435624758</c:v>
                </c:pt>
                <c:pt idx="11">
                  <c:v>2.5953870458456905</c:v>
                </c:pt>
                <c:pt idx="12">
                  <c:v>2.4374747563224739</c:v>
                </c:pt>
                <c:pt idx="13">
                  <c:v>2.2876972913130471</c:v>
                </c:pt>
                <c:pt idx="14">
                  <c:v>2.1443346291723975</c:v>
                </c:pt>
                <c:pt idx="15">
                  <c:v>2.0060844366133002</c:v>
                </c:pt>
                <c:pt idx="16">
                  <c:v>1.8714145663227415</c:v>
                </c:pt>
                <c:pt idx="17">
                  <c:v>1.738986498035175</c:v>
                </c:pt>
                <c:pt idx="18">
                  <c:v>1.6085912762335886</c:v>
                </c:pt>
                <c:pt idx="19">
                  <c:v>1.4788764976508235</c:v>
                </c:pt>
                <c:pt idx="20">
                  <c:v>1.3492067765570421</c:v>
                </c:pt>
                <c:pt idx="21">
                  <c:v>1.2192281134756089</c:v>
                </c:pt>
                <c:pt idx="22">
                  <c:v>1.0885248087559392</c:v>
                </c:pt>
                <c:pt idx="23">
                  <c:v>-0.43837610883942874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03-4738-851B-02B8E87F4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563088"/>
        <c:axId val="1284474175"/>
      </c:lineChart>
      <c:catAx>
        <c:axId val="72656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auto val="1"/>
        <c:lblAlgn val="ctr"/>
        <c:lblOffset val="100"/>
        <c:noMultiLvlLbl val="0"/>
      </c:catAx>
      <c:valAx>
        <c:axId val="128447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Normal Boiling</a:t>
                </a:r>
                <a:r>
                  <a:rPr lang="en-US" b="1" baseline="0"/>
                  <a:t> Point (C)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Lee-Kesler (1)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B050"/>
                </a:solidFill>
              </a:ln>
              <a:effectLst/>
            </c:spPr>
          </c:marker>
          <c:xVal>
            <c:numRef>
              <c:f>'Correlation-Data'!$W$7</c:f>
              <c:numCache>
                <c:formatCode>0.00</c:formatCode>
                <c:ptCount val="1"/>
                <c:pt idx="0">
                  <c:v>93.197100000000006</c:v>
                </c:pt>
              </c:numCache>
            </c:numRef>
          </c:xVal>
          <c:yVal>
            <c:numRef>
              <c:f>'Correlation-Data'!$Z$7:$Z$30</c:f>
              <c:numCache>
                <c:formatCode>0.0</c:formatCode>
                <c:ptCount val="24"/>
                <c:pt idx="0" formatCode="0.00">
                  <c:v>93.068299999999994</c:v>
                </c:pt>
                <c:pt idx="1">
                  <c:v>120.59402</c:v>
                </c:pt>
                <c:pt idx="2">
                  <c:v>146.15423000000001</c:v>
                </c:pt>
                <c:pt idx="3">
                  <c:v>169.93190999999999</c:v>
                </c:pt>
                <c:pt idx="4">
                  <c:v>192.12119000000001</c:v>
                </c:pt>
                <c:pt idx="5">
                  <c:v>212.87239</c:v>
                </c:pt>
                <c:pt idx="6">
                  <c:v>232.65204</c:v>
                </c:pt>
                <c:pt idx="7">
                  <c:v>251.07724999999999</c:v>
                </c:pt>
                <c:pt idx="8">
                  <c:v>268.44344000000001</c:v>
                </c:pt>
                <c:pt idx="9">
                  <c:v>284.83604000000003</c:v>
                </c:pt>
                <c:pt idx="10">
                  <c:v>300.34197999999998</c:v>
                </c:pt>
                <c:pt idx="11">
                  <c:v>315.02695</c:v>
                </c:pt>
                <c:pt idx="12">
                  <c:v>328.95339999999999</c:v>
                </c:pt>
                <c:pt idx="13">
                  <c:v>342.18975</c:v>
                </c:pt>
                <c:pt idx="14">
                  <c:v>354.78629999999998</c:v>
                </c:pt>
                <c:pt idx="15">
                  <c:v>366.77938999999998</c:v>
                </c:pt>
                <c:pt idx="16">
                  <c:v>378.22620999999998</c:v>
                </c:pt>
                <c:pt idx="17">
                  <c:v>389.16039999999998</c:v>
                </c:pt>
                <c:pt idx="18">
                  <c:v>399.61671000000001</c:v>
                </c:pt>
                <c:pt idx="19">
                  <c:v>409.62783999999999</c:v>
                </c:pt>
                <c:pt idx="20">
                  <c:v>420.44074000000001</c:v>
                </c:pt>
                <c:pt idx="21">
                  <c:v>429.44090999999997</c:v>
                </c:pt>
                <c:pt idx="22">
                  <c:v>438.06884000000002</c:v>
                </c:pt>
                <c:pt idx="23">
                  <c:v>510.86462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62-4A4D-B137-9C34158AAD3C}"/>
            </c:ext>
          </c:extLst>
        </c:ser>
        <c:ser>
          <c:idx val="2"/>
          <c:order val="1"/>
          <c:tx>
            <c:v>Lee-Kesler (2)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92D050"/>
                </a:solidFill>
              </a:ln>
              <a:effectLst/>
            </c:spPr>
          </c:marker>
          <c:xVal>
            <c:numRef>
              <c:f>'Correlation-Data'!$W$7:$W$30</c:f>
              <c:numCache>
                <c:formatCode>0.00</c:formatCode>
                <c:ptCount val="24"/>
                <c:pt idx="0">
                  <c:v>93.197100000000006</c:v>
                </c:pt>
                <c:pt idx="1">
                  <c:v>120.64731</c:v>
                </c:pt>
                <c:pt idx="2">
                  <c:v>146.15485000000001</c:v>
                </c:pt>
                <c:pt idx="3">
                  <c:v>169.91111000000001</c:v>
                </c:pt>
                <c:pt idx="4">
                  <c:v>192.11376000000001</c:v>
                </c:pt>
                <c:pt idx="5">
                  <c:v>212.91381000000001</c:v>
                </c:pt>
                <c:pt idx="6">
                  <c:v>232.44954999999999</c:v>
                </c:pt>
                <c:pt idx="7">
                  <c:v>250.84120999999999</c:v>
                </c:pt>
                <c:pt idx="8">
                  <c:v>268.19168000000002</c:v>
                </c:pt>
                <c:pt idx="9">
                  <c:v>284.58553000000001</c:v>
                </c:pt>
                <c:pt idx="10">
                  <c:v>300.10847000000001</c:v>
                </c:pt>
                <c:pt idx="11">
                  <c:v>314.82472000000001</c:v>
                </c:pt>
                <c:pt idx="12">
                  <c:v>328.79520000000002</c:v>
                </c:pt>
                <c:pt idx="13">
                  <c:v>342.08677999999998</c:v>
                </c:pt>
                <c:pt idx="14">
                  <c:v>354.74826999999999</c:v>
                </c:pt>
                <c:pt idx="15">
                  <c:v>366.81457</c:v>
                </c:pt>
                <c:pt idx="16">
                  <c:v>378.34161</c:v>
                </c:pt>
                <c:pt idx="17">
                  <c:v>389.36185</c:v>
                </c:pt>
                <c:pt idx="18">
                  <c:v>399.90892000000002</c:v>
                </c:pt>
                <c:pt idx="19">
                  <c:v>410.01463000000001</c:v>
                </c:pt>
                <c:pt idx="20">
                  <c:v>419.71402</c:v>
                </c:pt>
                <c:pt idx="21">
                  <c:v>429.02472</c:v>
                </c:pt>
                <c:pt idx="22">
                  <c:v>437.9744</c:v>
                </c:pt>
                <c:pt idx="23">
                  <c:v>514.27756999999997</c:v>
                </c:pt>
              </c:numCache>
            </c:numRef>
          </c:xVal>
          <c:yVal>
            <c:numRef>
              <c:f>'Correlation-Data'!$AA$7:$AA$30</c:f>
              <c:numCache>
                <c:formatCode>0.0</c:formatCode>
                <c:ptCount val="24"/>
                <c:pt idx="0" formatCode="0.00">
                  <c:v>93.068299999999994</c:v>
                </c:pt>
                <c:pt idx="1">
                  <c:v>120.59402</c:v>
                </c:pt>
                <c:pt idx="2">
                  <c:v>146.15423000000001</c:v>
                </c:pt>
                <c:pt idx="3">
                  <c:v>169.93190999999999</c:v>
                </c:pt>
                <c:pt idx="4">
                  <c:v>192.12119000000001</c:v>
                </c:pt>
                <c:pt idx="5">
                  <c:v>212.87239</c:v>
                </c:pt>
                <c:pt idx="6">
                  <c:v>232.65204</c:v>
                </c:pt>
                <c:pt idx="7">
                  <c:v>251.07724999999999</c:v>
                </c:pt>
                <c:pt idx="8">
                  <c:v>268.44344000000001</c:v>
                </c:pt>
                <c:pt idx="9">
                  <c:v>284.83604000000003</c:v>
                </c:pt>
                <c:pt idx="10">
                  <c:v>300.34197999999998</c:v>
                </c:pt>
                <c:pt idx="11">
                  <c:v>315.02695</c:v>
                </c:pt>
                <c:pt idx="12">
                  <c:v>328.95339999999999</c:v>
                </c:pt>
                <c:pt idx="13">
                  <c:v>342.18975</c:v>
                </c:pt>
                <c:pt idx="14">
                  <c:v>354.78629999999998</c:v>
                </c:pt>
                <c:pt idx="15">
                  <c:v>366.77938999999998</c:v>
                </c:pt>
                <c:pt idx="16">
                  <c:v>378.22620999999998</c:v>
                </c:pt>
                <c:pt idx="17">
                  <c:v>389.16039999999998</c:v>
                </c:pt>
                <c:pt idx="18">
                  <c:v>399.61671000000001</c:v>
                </c:pt>
                <c:pt idx="19">
                  <c:v>409.62783999999999</c:v>
                </c:pt>
                <c:pt idx="20">
                  <c:v>419.36086999999998</c:v>
                </c:pt>
                <c:pt idx="21">
                  <c:v>428.29951</c:v>
                </c:pt>
                <c:pt idx="22">
                  <c:v>436.86608000000001</c:v>
                </c:pt>
                <c:pt idx="23">
                  <c:v>509.04491999999999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62-4A4D-B137-9C34158AAD3C}"/>
            </c:ext>
          </c:extLst>
        </c:ser>
        <c:ser>
          <c:idx val="3"/>
          <c:order val="2"/>
          <c:tx>
            <c:v>Edmister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0070C0"/>
                </a:solidFill>
              </a:ln>
              <a:effectLst/>
            </c:spPr>
          </c:marker>
          <c:xVal>
            <c:numRef>
              <c:f>'Correlation-Data'!$W$7:$W$30</c:f>
              <c:numCache>
                <c:formatCode>0.00</c:formatCode>
                <c:ptCount val="24"/>
                <c:pt idx="0">
                  <c:v>93.197100000000006</c:v>
                </c:pt>
                <c:pt idx="1">
                  <c:v>120.64731</c:v>
                </c:pt>
                <c:pt idx="2">
                  <c:v>146.15485000000001</c:v>
                </c:pt>
                <c:pt idx="3">
                  <c:v>169.91111000000001</c:v>
                </c:pt>
                <c:pt idx="4">
                  <c:v>192.11376000000001</c:v>
                </c:pt>
                <c:pt idx="5">
                  <c:v>212.91381000000001</c:v>
                </c:pt>
                <c:pt idx="6">
                  <c:v>232.44954999999999</c:v>
                </c:pt>
                <c:pt idx="7">
                  <c:v>250.84120999999999</c:v>
                </c:pt>
                <c:pt idx="8">
                  <c:v>268.19168000000002</c:v>
                </c:pt>
                <c:pt idx="9">
                  <c:v>284.58553000000001</c:v>
                </c:pt>
                <c:pt idx="10">
                  <c:v>300.10847000000001</c:v>
                </c:pt>
                <c:pt idx="11">
                  <c:v>314.82472000000001</c:v>
                </c:pt>
                <c:pt idx="12">
                  <c:v>328.79520000000002</c:v>
                </c:pt>
                <c:pt idx="13">
                  <c:v>342.08677999999998</c:v>
                </c:pt>
                <c:pt idx="14">
                  <c:v>354.74826999999999</c:v>
                </c:pt>
                <c:pt idx="15">
                  <c:v>366.81457</c:v>
                </c:pt>
                <c:pt idx="16">
                  <c:v>378.34161</c:v>
                </c:pt>
                <c:pt idx="17">
                  <c:v>389.36185</c:v>
                </c:pt>
                <c:pt idx="18">
                  <c:v>399.90892000000002</c:v>
                </c:pt>
                <c:pt idx="19">
                  <c:v>410.01463000000001</c:v>
                </c:pt>
                <c:pt idx="20">
                  <c:v>419.71402</c:v>
                </c:pt>
                <c:pt idx="21">
                  <c:v>429.02472</c:v>
                </c:pt>
                <c:pt idx="22">
                  <c:v>437.9744</c:v>
                </c:pt>
                <c:pt idx="23">
                  <c:v>514.27756999999997</c:v>
                </c:pt>
              </c:numCache>
            </c:numRef>
          </c:xVal>
          <c:yVal>
            <c:numRef>
              <c:f>'Correlation-Data'!$X$7:$X$30</c:f>
              <c:numCache>
                <c:formatCode>0.0</c:formatCode>
                <c:ptCount val="24"/>
                <c:pt idx="0" formatCode="0.00">
                  <c:v>93.761170000000007</c:v>
                </c:pt>
                <c:pt idx="1">
                  <c:v>121.10939</c:v>
                </c:pt>
                <c:pt idx="2">
                  <c:v>146.43971999999999</c:v>
                </c:pt>
                <c:pt idx="3">
                  <c:v>169.95509999999999</c:v>
                </c:pt>
                <c:pt idx="4">
                  <c:v>191.86447000000001</c:v>
                </c:pt>
                <c:pt idx="5">
                  <c:v>212.32927000000001</c:v>
                </c:pt>
                <c:pt idx="6">
                  <c:v>231.78783999999999</c:v>
                </c:pt>
                <c:pt idx="7">
                  <c:v>249.91645</c:v>
                </c:pt>
                <c:pt idx="8">
                  <c:v>266.99459999999999</c:v>
                </c:pt>
                <c:pt idx="9">
                  <c:v>283.11052999999998</c:v>
                </c:pt>
                <c:pt idx="10">
                  <c:v>298.35311000000002</c:v>
                </c:pt>
                <c:pt idx="11">
                  <c:v>312.78906999999998</c:v>
                </c:pt>
                <c:pt idx="12">
                  <c:v>326.48128000000003</c:v>
                </c:pt>
                <c:pt idx="13">
                  <c:v>339.49802</c:v>
                </c:pt>
                <c:pt idx="14">
                  <c:v>351.88931000000002</c:v>
                </c:pt>
                <c:pt idx="15">
                  <c:v>363.69108999999997</c:v>
                </c:pt>
                <c:pt idx="16">
                  <c:v>374.95970999999997</c:v>
                </c:pt>
                <c:pt idx="17">
                  <c:v>385.72807</c:v>
                </c:pt>
                <c:pt idx="18">
                  <c:v>396.03026</c:v>
                </c:pt>
                <c:pt idx="19">
                  <c:v>405.89810999999997</c:v>
                </c:pt>
                <c:pt idx="20">
                  <c:v>415.36671000000001</c:v>
                </c:pt>
                <c:pt idx="21">
                  <c:v>424.45380999999998</c:v>
                </c:pt>
                <c:pt idx="22">
                  <c:v>433.18705999999997</c:v>
                </c:pt>
                <c:pt idx="23">
                  <c:v>507.61815999999999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62-4A4D-B137-9C34158AAD3C}"/>
            </c:ext>
          </c:extLst>
        </c:ser>
        <c:ser>
          <c:idx val="4"/>
          <c:order val="3"/>
          <c:tx>
            <c:v>Pedersen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rgbClr val="FF00FF"/>
                </a:solidFill>
              </a:ln>
              <a:effectLst/>
            </c:spPr>
          </c:marker>
          <c:xVal>
            <c:numRef>
              <c:f>'Correlation-Data'!$W$7:$W$30</c:f>
              <c:numCache>
                <c:formatCode>0.00</c:formatCode>
                <c:ptCount val="24"/>
                <c:pt idx="0">
                  <c:v>93.197100000000006</c:v>
                </c:pt>
                <c:pt idx="1">
                  <c:v>120.64731</c:v>
                </c:pt>
                <c:pt idx="2">
                  <c:v>146.15485000000001</c:v>
                </c:pt>
                <c:pt idx="3">
                  <c:v>169.91111000000001</c:v>
                </c:pt>
                <c:pt idx="4">
                  <c:v>192.11376000000001</c:v>
                </c:pt>
                <c:pt idx="5">
                  <c:v>212.91381000000001</c:v>
                </c:pt>
                <c:pt idx="6">
                  <c:v>232.44954999999999</c:v>
                </c:pt>
                <c:pt idx="7">
                  <c:v>250.84120999999999</c:v>
                </c:pt>
                <c:pt idx="8">
                  <c:v>268.19168000000002</c:v>
                </c:pt>
                <c:pt idx="9">
                  <c:v>284.58553000000001</c:v>
                </c:pt>
                <c:pt idx="10">
                  <c:v>300.10847000000001</c:v>
                </c:pt>
                <c:pt idx="11">
                  <c:v>314.82472000000001</c:v>
                </c:pt>
                <c:pt idx="12">
                  <c:v>328.79520000000002</c:v>
                </c:pt>
                <c:pt idx="13">
                  <c:v>342.08677999999998</c:v>
                </c:pt>
                <c:pt idx="14">
                  <c:v>354.74826999999999</c:v>
                </c:pt>
                <c:pt idx="15">
                  <c:v>366.81457</c:v>
                </c:pt>
                <c:pt idx="16">
                  <c:v>378.34161</c:v>
                </c:pt>
                <c:pt idx="17">
                  <c:v>389.36185</c:v>
                </c:pt>
                <c:pt idx="18">
                  <c:v>399.90892000000002</c:v>
                </c:pt>
                <c:pt idx="19">
                  <c:v>410.01463000000001</c:v>
                </c:pt>
                <c:pt idx="20">
                  <c:v>419.71402</c:v>
                </c:pt>
                <c:pt idx="21">
                  <c:v>429.02472</c:v>
                </c:pt>
                <c:pt idx="22">
                  <c:v>437.9744</c:v>
                </c:pt>
                <c:pt idx="23">
                  <c:v>514.27756999999997</c:v>
                </c:pt>
              </c:numCache>
            </c:numRef>
          </c:xVal>
          <c:yVal>
            <c:numRef>
              <c:f>'Correlation-Data'!$Y$7</c:f>
              <c:numCache>
                <c:formatCode>0.00</c:formatCode>
                <c:ptCount val="1"/>
                <c:pt idx="0">
                  <c:v>99.862650000000002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62-4A4D-B137-9C34158AAD3C}"/>
            </c:ext>
          </c:extLst>
        </c:ser>
        <c:ser>
          <c:idx val="0"/>
          <c:order val="4"/>
          <c:tx>
            <c:v>diagonal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'Correlation-Data'!$F$1:$F$2</c:f>
              <c:numCache>
                <c:formatCode>General</c:formatCode>
                <c:ptCount val="2"/>
                <c:pt idx="0">
                  <c:v>50</c:v>
                </c:pt>
                <c:pt idx="1">
                  <c:v>550</c:v>
                </c:pt>
              </c:numCache>
            </c:numRef>
          </c:xVal>
          <c:yVal>
            <c:numRef>
              <c:f>'Correlation-Data'!$F$1:$F$2</c:f>
              <c:numCache>
                <c:formatCode>General</c:formatCode>
                <c:ptCount val="2"/>
                <c:pt idx="0">
                  <c:v>50</c:v>
                </c:pt>
                <c:pt idx="1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62-4A4D-B137-9C34158AA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563088"/>
        <c:axId val="1284474175"/>
      </c:scatterChart>
      <c:valAx>
        <c:axId val="726563088"/>
        <c:scaling>
          <c:orientation val="minMax"/>
          <c:max val="55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EOS</a:t>
                </a:r>
                <a:r>
                  <a:rPr lang="en-US" b="1" baseline="0"/>
                  <a:t> Normal Boiling Point (C)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74175"/>
        <c:crosses val="autoZero"/>
        <c:crossBetween val="midCat"/>
      </c:valAx>
      <c:valAx>
        <c:axId val="1284474175"/>
        <c:scaling>
          <c:orientation val="minMax"/>
          <c:max val="5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Correlation Normal Boiling Point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656308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C94E32-6C52-4554-A42F-E586BBB31210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B5A3D6-2B81-444A-8C39-41F9D7CA00D0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D6C448-E9D0-4E54-8388-405E844EAABC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E2411D-D9F3-40AB-865E-6FD71F45A3FD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7F995E-947F-4C4B-A3BB-5E178F7EF544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0677BD-C84E-4E5A-B983-201DB934698D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D12821-B392-4A15-9C33-C3918D01E783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60AD9EC-7843-4CD4-B282-A1D96ABB4526}">
  <sheetPr>
    <tabColor rgb="FF0070C0"/>
  </sheetPr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C257CA-E57E-5F04-70DC-0FB6975FA9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52A3A0-CBF8-9A09-0DDA-04FED47206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D19A1-9A4F-F526-B33A-1EDD2796EF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00E2AD-3CA6-F2D4-EB6B-532F81CB86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DD1031-D65C-BE38-DF68-059599F80A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62E139-377F-F652-6D8A-821BDFBB0A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56895C-B6E3-F226-7035-3373B68682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F5299A-AD88-B81F-19F1-EC7EB838E1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D48F-C966-485B-858B-D8E5E3814530}">
  <sheetPr>
    <tabColor rgb="FFFF0000"/>
  </sheetPr>
  <dimension ref="B1:AE30"/>
  <sheetViews>
    <sheetView tabSelected="1" workbookViewId="0"/>
  </sheetViews>
  <sheetFormatPr defaultRowHeight="14.25" x14ac:dyDescent="0.25"/>
  <cols>
    <col min="1" max="1" width="9.140625" style="1"/>
    <col min="2" max="2" width="12.7109375" style="1" bestFit="1" customWidth="1"/>
    <col min="3" max="3" width="11" style="1" bestFit="1" customWidth="1"/>
    <col min="4" max="4" width="11" style="1" customWidth="1"/>
    <col min="5" max="5" width="10.28515625" style="1" bestFit="1" customWidth="1"/>
    <col min="6" max="6" width="13.5703125" style="1" bestFit="1" customWidth="1"/>
    <col min="7" max="7" width="16" style="1" bestFit="1" customWidth="1"/>
    <col min="8" max="12" width="16.42578125" style="1" bestFit="1" customWidth="1"/>
    <col min="13" max="13" width="14.140625" style="1" bestFit="1" customWidth="1"/>
    <col min="14" max="14" width="14.5703125" style="1" bestFit="1" customWidth="1"/>
    <col min="15" max="15" width="15.85546875" style="1" bestFit="1" customWidth="1"/>
    <col min="16" max="16" width="10.85546875" style="1" bestFit="1" customWidth="1"/>
    <col min="17" max="17" width="9.140625" style="1"/>
    <col min="18" max="18" width="13.7109375" style="1" bestFit="1" customWidth="1"/>
    <col min="19" max="22" width="16.42578125" style="1" bestFit="1" customWidth="1"/>
    <col min="23" max="31" width="16" style="1" bestFit="1" customWidth="1"/>
    <col min="32" max="16384" width="9.140625" style="1"/>
  </cols>
  <sheetData>
    <row r="1" spans="2:31" x14ac:dyDescent="0.25">
      <c r="E1" s="1">
        <v>0</v>
      </c>
      <c r="F1" s="1">
        <v>50</v>
      </c>
      <c r="H1" s="1">
        <v>-5.9271399999999996</v>
      </c>
      <c r="I1" s="1">
        <v>6.0964799999999997</v>
      </c>
      <c r="J1" s="1">
        <v>1.2886200000000001</v>
      </c>
      <c r="K1" s="1">
        <v>-0.169347</v>
      </c>
      <c r="M1" s="1">
        <v>0.37463999999999997</v>
      </c>
      <c r="N1" s="1">
        <v>1.54226</v>
      </c>
      <c r="O1" s="1">
        <v>-0.26991999999999999</v>
      </c>
      <c r="P1" s="1">
        <v>0</v>
      </c>
    </row>
    <row r="2" spans="2:31" ht="17.25" x14ac:dyDescent="0.25">
      <c r="B2" s="2" t="s">
        <v>51</v>
      </c>
      <c r="C2" s="3" t="s">
        <v>52</v>
      </c>
      <c r="E2" s="1">
        <v>1.5</v>
      </c>
      <c r="F2" s="1">
        <v>550</v>
      </c>
      <c r="H2" s="1">
        <v>15.251799999999999</v>
      </c>
      <c r="I2" s="1">
        <v>-15.6875</v>
      </c>
      <c r="J2" s="1">
        <v>-13.472099999999999</v>
      </c>
      <c r="K2" s="1">
        <v>0.43576999999999999</v>
      </c>
      <c r="M2" s="1">
        <v>0.37959999999999999</v>
      </c>
      <c r="N2" s="1">
        <v>1.4850000000000001</v>
      </c>
      <c r="O2" s="1">
        <v>-0.16439999999999999</v>
      </c>
      <c r="P2" s="1">
        <v>1.6670000000000001E-2</v>
      </c>
      <c r="S2" s="13" t="s">
        <v>55</v>
      </c>
      <c r="T2" s="13"/>
      <c r="U2" s="13"/>
      <c r="V2" s="13"/>
      <c r="AB2" s="13" t="s">
        <v>57</v>
      </c>
      <c r="AC2" s="13"/>
      <c r="AD2" s="13"/>
      <c r="AE2" s="13"/>
    </row>
    <row r="3" spans="2:31" ht="15" x14ac:dyDescent="0.25">
      <c r="S3" s="4" t="s">
        <v>5</v>
      </c>
      <c r="T3" s="4" t="s">
        <v>6</v>
      </c>
      <c r="U3" s="4" t="s">
        <v>49</v>
      </c>
      <c r="V3" s="4" t="s">
        <v>50</v>
      </c>
      <c r="W3" s="4" t="s">
        <v>3</v>
      </c>
      <c r="X3" s="4" t="s">
        <v>5</v>
      </c>
      <c r="Y3" s="4" t="s">
        <v>6</v>
      </c>
      <c r="Z3" s="4" t="s">
        <v>49</v>
      </c>
      <c r="AA3" s="4" t="s">
        <v>50</v>
      </c>
      <c r="AB3" s="4" t="s">
        <v>5</v>
      </c>
      <c r="AC3" s="4" t="s">
        <v>6</v>
      </c>
      <c r="AD3" s="4" t="s">
        <v>49</v>
      </c>
      <c r="AE3" s="4" t="s">
        <v>50</v>
      </c>
    </row>
    <row r="4" spans="2:31" ht="15" x14ac:dyDescent="0.25">
      <c r="B4" s="4" t="s">
        <v>7</v>
      </c>
      <c r="C4" s="4" t="s">
        <v>34</v>
      </c>
      <c r="D4" s="4" t="s">
        <v>41</v>
      </c>
      <c r="E4" s="4" t="s">
        <v>36</v>
      </c>
      <c r="F4" s="4" t="s">
        <v>36</v>
      </c>
      <c r="G4" s="4" t="s">
        <v>1</v>
      </c>
      <c r="H4" s="4" t="s">
        <v>3</v>
      </c>
      <c r="I4" s="4" t="s">
        <v>5</v>
      </c>
      <c r="J4" s="4" t="s">
        <v>6</v>
      </c>
      <c r="K4" s="4" t="s">
        <v>49</v>
      </c>
      <c r="L4" s="4" t="s">
        <v>50</v>
      </c>
      <c r="M4" s="4" t="s">
        <v>43</v>
      </c>
      <c r="N4" s="4" t="s">
        <v>44</v>
      </c>
      <c r="O4" s="4" t="s">
        <v>44</v>
      </c>
      <c r="P4" s="4" t="s">
        <v>6</v>
      </c>
      <c r="Q4" s="4" t="s">
        <v>3</v>
      </c>
      <c r="S4" s="4" t="s">
        <v>4</v>
      </c>
      <c r="T4" s="4" t="s">
        <v>4</v>
      </c>
      <c r="U4" s="4" t="s">
        <v>4</v>
      </c>
      <c r="V4" s="4" t="s">
        <v>4</v>
      </c>
      <c r="W4" s="4" t="s">
        <v>1</v>
      </c>
      <c r="X4" s="4" t="s">
        <v>1</v>
      </c>
      <c r="Y4" s="4" t="s">
        <v>1</v>
      </c>
      <c r="Z4" s="4" t="s">
        <v>1</v>
      </c>
      <c r="AA4" s="4" t="s">
        <v>1</v>
      </c>
      <c r="AB4" s="4" t="s">
        <v>1</v>
      </c>
      <c r="AC4" s="4" t="s">
        <v>1</v>
      </c>
      <c r="AD4" s="4" t="s">
        <v>1</v>
      </c>
      <c r="AE4" s="4" t="s">
        <v>1</v>
      </c>
    </row>
    <row r="5" spans="2:31" ht="15" x14ac:dyDescent="0.25">
      <c r="B5" s="4" t="s">
        <v>33</v>
      </c>
      <c r="C5" s="4" t="s">
        <v>35</v>
      </c>
      <c r="D5" s="4" t="s">
        <v>42</v>
      </c>
      <c r="E5" s="4" t="s">
        <v>37</v>
      </c>
      <c r="F5" s="4" t="s">
        <v>40</v>
      </c>
      <c r="G5" s="4" t="s">
        <v>39</v>
      </c>
      <c r="H5" s="4" t="s">
        <v>4</v>
      </c>
      <c r="I5" s="4" t="s">
        <v>4</v>
      </c>
      <c r="J5" s="4" t="s">
        <v>4</v>
      </c>
      <c r="K5" s="4" t="s">
        <v>4</v>
      </c>
      <c r="L5" s="4" t="s">
        <v>4</v>
      </c>
      <c r="M5" s="4" t="s">
        <v>0</v>
      </c>
      <c r="N5" s="4" t="s">
        <v>45</v>
      </c>
      <c r="O5" s="4" t="s">
        <v>46</v>
      </c>
      <c r="P5" s="4" t="s">
        <v>53</v>
      </c>
      <c r="Q5" s="4" t="s">
        <v>53</v>
      </c>
      <c r="R5" s="1">
        <f>SUMSQ(R10:R30)</f>
        <v>2.36259347237325E-9</v>
      </c>
      <c r="S5" s="4" t="s">
        <v>54</v>
      </c>
      <c r="T5" s="4" t="s">
        <v>54</v>
      </c>
      <c r="U5" s="4" t="s">
        <v>54</v>
      </c>
      <c r="V5" s="4" t="s">
        <v>54</v>
      </c>
      <c r="W5" s="4" t="s">
        <v>39</v>
      </c>
      <c r="X5" s="4" t="s">
        <v>39</v>
      </c>
      <c r="Y5" s="4" t="s">
        <v>39</v>
      </c>
      <c r="Z5" s="4" t="s">
        <v>39</v>
      </c>
      <c r="AA5" s="4" t="s">
        <v>39</v>
      </c>
      <c r="AB5" s="4" t="s">
        <v>54</v>
      </c>
      <c r="AC5" s="4" t="s">
        <v>54</v>
      </c>
      <c r="AD5" s="4" t="s">
        <v>54</v>
      </c>
      <c r="AE5" s="4" t="s">
        <v>54</v>
      </c>
    </row>
    <row r="6" spans="2:31" x14ac:dyDescent="0.25">
      <c r="B6" s="1" t="s">
        <v>8</v>
      </c>
      <c r="C6" s="1" t="s">
        <v>8</v>
      </c>
      <c r="D6" s="1" t="s">
        <v>8</v>
      </c>
      <c r="E6" s="1" t="s">
        <v>38</v>
      </c>
      <c r="F6" s="1" t="s">
        <v>2</v>
      </c>
      <c r="G6" s="1" t="s">
        <v>2</v>
      </c>
      <c r="N6" s="1" t="s">
        <v>47</v>
      </c>
      <c r="O6" s="1" t="s">
        <v>48</v>
      </c>
      <c r="S6" s="1" t="s">
        <v>56</v>
      </c>
      <c r="T6" s="1" t="s">
        <v>56</v>
      </c>
      <c r="U6" s="1" t="s">
        <v>56</v>
      </c>
      <c r="V6" s="1" t="s">
        <v>56</v>
      </c>
      <c r="W6" s="1" t="s">
        <v>2</v>
      </c>
      <c r="X6" s="1" t="s">
        <v>2</v>
      </c>
      <c r="Y6" s="1" t="s">
        <v>2</v>
      </c>
      <c r="Z6" s="1" t="s">
        <v>2</v>
      </c>
      <c r="AA6" s="1" t="s">
        <v>2</v>
      </c>
      <c r="AB6" s="1" t="s">
        <v>56</v>
      </c>
      <c r="AC6" s="1" t="s">
        <v>56</v>
      </c>
      <c r="AD6" s="1" t="s">
        <v>56</v>
      </c>
      <c r="AE6" s="1" t="s">
        <v>56</v>
      </c>
    </row>
    <row r="7" spans="2:31" x14ac:dyDescent="0.25">
      <c r="B7" s="3" t="s">
        <v>9</v>
      </c>
      <c r="C7" s="5">
        <v>97.790999999999997</v>
      </c>
      <c r="D7" s="6">
        <v>0.74016000000000004</v>
      </c>
      <c r="E7" s="5">
        <v>31.7441</v>
      </c>
      <c r="F7" s="7">
        <v>277.21699999999998</v>
      </c>
      <c r="G7" s="5">
        <v>93.197100000000006</v>
      </c>
      <c r="H7" s="6">
        <v>0.27055000000000001</v>
      </c>
      <c r="I7" s="8">
        <f>3/7*LOG10(E7/1.013)/((F7+273.15)/(G7+273.15)-1)-1</f>
        <v>0.27643389499012772</v>
      </c>
      <c r="J7" s="9">
        <v>0.34344197858597086</v>
      </c>
      <c r="K7" s="8">
        <f>($H$1+$I$1/$M7+$J$1*LN($M7)+$K$1*$M7^6-LN($E7/1.013))/($H$2+$I$2/$M7+$J$2*LN($M7)+$K$2*$M7^6)</f>
        <v>0.26920991207063377</v>
      </c>
      <c r="L7" s="8">
        <f>($H$1+$I$1/$M7+$J$1*LN($M7)+$K$1*$M7^6-LN($E7/1.013))/($H$2+$I$2/$M7+$J$2*LN($M7)+$K$2*$M7^6)</f>
        <v>0.26920991207063377</v>
      </c>
      <c r="M7" s="8">
        <f>(G7+273.15)/(F7+273.15)</f>
        <v>0.66564147196325363</v>
      </c>
      <c r="N7" s="10">
        <f>((G7+273.15)*1.8)^(1/3)/D7</f>
        <v>11.759697309159593</v>
      </c>
      <c r="O7" s="10">
        <f>4.5579*C7^0.15178/D7^0.84573</f>
        <v>11.786031801514936</v>
      </c>
      <c r="P7" s="1">
        <f>0.373765+0.00549269*C7+0.0117934*D7-0.00000493049*C7^2</f>
        <v>0.87247898199762641</v>
      </c>
      <c r="Q7" s="1">
        <f>IF(J7&lt;0.49,$M$1+$N$1*J7+$O$1*J7^2,$M$2+$N$2*J7+$O$2*J7^2+$P$2*J7^3)</f>
        <v>0.87247911606854933</v>
      </c>
      <c r="R7" s="1">
        <f>Q7-P7</f>
        <v>1.3407092291917166E-7</v>
      </c>
      <c r="S7" s="8">
        <f>(I7-$H7)/$H7*100</f>
        <v>2.1747902384504534</v>
      </c>
      <c r="T7" s="8">
        <f t="shared" ref="T7:V7" si="0">(J7-$H7)/$H7*100</f>
        <v>26.942146954711088</v>
      </c>
      <c r="U7" s="8">
        <f t="shared" si="0"/>
        <v>-0.49531987779199427</v>
      </c>
      <c r="V7" s="8">
        <f t="shared" si="0"/>
        <v>-0.49531987779199427</v>
      </c>
      <c r="W7" s="10">
        <f>G7</f>
        <v>93.197100000000006</v>
      </c>
      <c r="X7" s="5">
        <v>93.761170000000007</v>
      </c>
      <c r="Y7" s="5">
        <v>99.862650000000002</v>
      </c>
      <c r="Z7" s="5">
        <v>93.068299999999994</v>
      </c>
      <c r="AA7" s="5">
        <v>93.068299999999994</v>
      </c>
      <c r="AB7" s="8">
        <f>(X7-$W7)/$W7*100</f>
        <v>0.60524415459279413</v>
      </c>
      <c r="AC7" s="8">
        <f t="shared" ref="AC7:AE7" si="1">(Y7-$W7)/$W7*100</f>
        <v>7.1521002262945901</v>
      </c>
      <c r="AD7" s="8">
        <f t="shared" si="1"/>
        <v>-0.13820172516098941</v>
      </c>
      <c r="AE7" s="8">
        <f t="shared" si="1"/>
        <v>-0.13820172516098941</v>
      </c>
    </row>
    <row r="8" spans="2:31" x14ac:dyDescent="0.25">
      <c r="B8" s="3" t="s">
        <v>10</v>
      </c>
      <c r="C8" s="7">
        <v>111.727</v>
      </c>
      <c r="D8" s="6">
        <v>0.76217000000000001</v>
      </c>
      <c r="E8" s="5">
        <v>29.269600000000001</v>
      </c>
      <c r="F8" s="7">
        <v>308.27199999999999</v>
      </c>
      <c r="G8" s="7">
        <v>120.64731</v>
      </c>
      <c r="H8" s="6">
        <v>0.30914000000000003</v>
      </c>
      <c r="I8" s="8">
        <f t="shared" ref="I8:I30" si="2">3/7*LOG10(E8/1.013)/((F8+273.15)/(G8+273.15)-1)-1</f>
        <v>0.31401074068865165</v>
      </c>
      <c r="J8" s="9">
        <v>0.38986635703188016</v>
      </c>
      <c r="K8" s="8">
        <f t="shared" ref="K8:L26" si="3">($H$1+$I$1/$M8+$J$1*LN($M8)+$K$1*$M8^6-LN($E8/1.013))/($H$2+$I$2/$M8+$J$2*LN($M8)+$K$2*$M8^6)</f>
        <v>0.30858185730614457</v>
      </c>
      <c r="L8" s="8">
        <f t="shared" si="3"/>
        <v>0.30858185730614457</v>
      </c>
      <c r="M8" s="8">
        <f>(G8+273.15)/(F8+273.15)</f>
        <v>0.67730032575306742</v>
      </c>
      <c r="N8" s="10">
        <f t="shared" ref="N8:N30" si="4">((G8+273.15)*1.8)^(1/3)/D8</f>
        <v>11.698492466288876</v>
      </c>
      <c r="O8" s="10">
        <f t="shared" ref="O8:O30" si="5">4.5579*C8^0.15178/D8^0.84573</f>
        <v>11.732390869864989</v>
      </c>
      <c r="P8" s="1">
        <f t="shared" ref="P8:P30" si="6">0.373765+0.00549269*C8+0.0117934*D8-0.00000493049*C8^2</f>
        <v>0.93488842660799087</v>
      </c>
      <c r="Q8" s="1">
        <f t="shared" ref="Q8:Q30" si="7">IF(J8&lt;0.49,$M$1+$N$1*J8+$O$1*J8^2,$M$2+$N$2*J8+$O$2*J8^2+$P$2*J8^3)</f>
        <v>0.93488858784486151</v>
      </c>
      <c r="R8" s="1">
        <f t="shared" ref="R8:R30" si="8">Q8-P8</f>
        <v>1.6123687063274161E-7</v>
      </c>
      <c r="S8" s="8">
        <f t="shared" ref="S8:S30" si="9">(I8-$H8)/$H8*100</f>
        <v>1.5755776310576501</v>
      </c>
      <c r="T8" s="8">
        <f t="shared" ref="T8:T30" si="10">(J8-$H8)/$H8*100</f>
        <v>26.113203413301463</v>
      </c>
      <c r="U8" s="8">
        <f t="shared" ref="U8:U30" si="11">(K8-$H8)/$H8*100</f>
        <v>-0.1805469023275722</v>
      </c>
      <c r="V8" s="8">
        <f t="shared" ref="V8:V30" si="12">(L8-$H8)/$H8*100</f>
        <v>-0.1805469023275722</v>
      </c>
      <c r="W8" s="10">
        <f t="shared" ref="W8:W30" si="13">G8</f>
        <v>120.64731</v>
      </c>
      <c r="X8" s="7">
        <v>121.10939</v>
      </c>
      <c r="Y8" s="7">
        <v>127.91954</v>
      </c>
      <c r="Z8" s="7">
        <v>120.59402</v>
      </c>
      <c r="AA8" s="7">
        <v>120.59402</v>
      </c>
      <c r="AB8" s="8">
        <f t="shared" ref="AB8:AB30" si="14">(X8-$W8)/$W8*100</f>
        <v>0.38300066532772281</v>
      </c>
      <c r="AC8" s="8">
        <f t="shared" ref="AC8:AC30" si="15">(Y8-$W8)/$W8*100</f>
        <v>6.0276768707068502</v>
      </c>
      <c r="AD8" s="8">
        <f t="shared" ref="AD8:AD30" si="16">(Z8-$W8)/$W8*100</f>
        <v>-4.4170068938962713E-2</v>
      </c>
      <c r="AE8" s="8">
        <f t="shared" ref="AE8:AE30" si="17">(AA8-$W8)/$W8*100</f>
        <v>-4.4170068938962713E-2</v>
      </c>
    </row>
    <row r="9" spans="2:31" x14ac:dyDescent="0.25">
      <c r="B9" s="3" t="s">
        <v>11</v>
      </c>
      <c r="C9" s="7">
        <v>125.706</v>
      </c>
      <c r="D9" s="6">
        <v>0.77900000000000003</v>
      </c>
      <c r="E9" s="5">
        <v>27.059899999999999</v>
      </c>
      <c r="F9" s="7">
        <v>335.85</v>
      </c>
      <c r="G9" s="7">
        <v>146.15485000000001</v>
      </c>
      <c r="H9" s="6">
        <v>0.34849999999999998</v>
      </c>
      <c r="I9" s="8">
        <f t="shared" si="2"/>
        <v>0.3515578235083443</v>
      </c>
      <c r="J9" s="9">
        <v>0.43580875970278321</v>
      </c>
      <c r="K9" s="8">
        <f t="shared" si="3"/>
        <v>0.34849406955590995</v>
      </c>
      <c r="L9" s="8">
        <f t="shared" si="3"/>
        <v>0.34849406955590995</v>
      </c>
      <c r="M9" s="8">
        <f>(G9+273.15)/(F9+273.15)</f>
        <v>0.68851371100164205</v>
      </c>
      <c r="N9" s="10">
        <f t="shared" si="4"/>
        <v>11.687725576376737</v>
      </c>
      <c r="O9" s="10">
        <f t="shared" si="5"/>
        <v>11.725599957260867</v>
      </c>
      <c r="P9" s="1">
        <f t="shared" si="6"/>
        <v>0.99550455247128633</v>
      </c>
      <c r="Q9" s="1">
        <f t="shared" si="7"/>
        <v>0.99550470782212386</v>
      </c>
      <c r="R9" s="1">
        <f t="shared" si="8"/>
        <v>1.5535083752737933E-7</v>
      </c>
      <c r="S9" s="8">
        <f t="shared" si="9"/>
        <v>0.87742424916623429</v>
      </c>
      <c r="T9" s="8">
        <f t="shared" si="10"/>
        <v>25.052728752592035</v>
      </c>
      <c r="U9" s="8">
        <f t="shared" si="11"/>
        <v>-1.7017056212424251E-3</v>
      </c>
      <c r="V9" s="8">
        <f t="shared" si="12"/>
        <v>-1.7017056212424251E-3</v>
      </c>
      <c r="W9" s="10">
        <f t="shared" si="13"/>
        <v>146.15485000000001</v>
      </c>
      <c r="X9" s="7">
        <v>146.43971999999999</v>
      </c>
      <c r="Y9" s="7">
        <v>153.84179</v>
      </c>
      <c r="Z9" s="7">
        <v>146.15423000000001</v>
      </c>
      <c r="AA9" s="7">
        <v>146.15423000000001</v>
      </c>
      <c r="AB9" s="8">
        <f t="shared" si="14"/>
        <v>0.19490971390958542</v>
      </c>
      <c r="AC9" s="8">
        <f t="shared" si="15"/>
        <v>5.2594491390466978</v>
      </c>
      <c r="AD9" s="8">
        <f t="shared" si="16"/>
        <v>-4.2420761267781702E-4</v>
      </c>
      <c r="AE9" s="8">
        <f t="shared" si="17"/>
        <v>-4.2420761267781702E-4</v>
      </c>
    </row>
    <row r="10" spans="2:31" x14ac:dyDescent="0.25">
      <c r="B10" s="3" t="s">
        <v>12</v>
      </c>
      <c r="C10" s="7">
        <v>139.69499999999999</v>
      </c>
      <c r="D10" s="6">
        <v>0.79269000000000001</v>
      </c>
      <c r="E10" s="5">
        <v>25.1279</v>
      </c>
      <c r="F10" s="7">
        <v>360.63900000000001</v>
      </c>
      <c r="G10" s="7">
        <v>169.91111000000001</v>
      </c>
      <c r="H10" s="6">
        <v>0.38789000000000001</v>
      </c>
      <c r="I10" s="8">
        <f t="shared" si="2"/>
        <v>0.38837159399038379</v>
      </c>
      <c r="J10" s="9">
        <v>0.48113608036996802</v>
      </c>
      <c r="K10" s="8">
        <f t="shared" si="3"/>
        <v>0.38811685935608126</v>
      </c>
      <c r="L10" s="8">
        <f t="shared" si="3"/>
        <v>0.38811685935608126</v>
      </c>
      <c r="M10" s="8">
        <f>(G10+273.15)/(F10+273.15)</f>
        <v>0.69906721322080378</v>
      </c>
      <c r="N10" s="10">
        <f t="shared" si="4"/>
        <v>11.698818394149912</v>
      </c>
      <c r="O10" s="10">
        <f t="shared" si="5"/>
        <v>11.740636514229141</v>
      </c>
      <c r="P10" s="1">
        <f t="shared" si="6"/>
        <v>1.0541978409831678</v>
      </c>
      <c r="Q10" s="1">
        <f t="shared" si="7"/>
        <v>1.0541926301504938</v>
      </c>
      <c r="R10" s="1">
        <f t="shared" si="8"/>
        <v>-5.2108326740185618E-6</v>
      </c>
      <c r="S10" s="8">
        <f t="shared" si="9"/>
        <v>0.12415736172208033</v>
      </c>
      <c r="T10" s="8">
        <f t="shared" si="10"/>
        <v>24.039310209071648</v>
      </c>
      <c r="U10" s="8">
        <f t="shared" si="11"/>
        <v>5.8485487143582912E-2</v>
      </c>
      <c r="V10" s="8">
        <f t="shared" si="12"/>
        <v>5.8485487143582912E-2</v>
      </c>
      <c r="W10" s="10">
        <f t="shared" si="13"/>
        <v>169.91111000000001</v>
      </c>
      <c r="X10" s="7">
        <v>169.95509999999999</v>
      </c>
      <c r="Y10" s="7">
        <v>177.89443</v>
      </c>
      <c r="Z10" s="7">
        <v>169.93190999999999</v>
      </c>
      <c r="AA10" s="7">
        <v>169.93190999999999</v>
      </c>
      <c r="AB10" s="8">
        <f t="shared" si="14"/>
        <v>2.5890008016532611E-2</v>
      </c>
      <c r="AC10" s="8">
        <f t="shared" si="15"/>
        <v>4.6985273652794053</v>
      </c>
      <c r="AD10" s="8">
        <f t="shared" si="16"/>
        <v>1.2241695083964752E-2</v>
      </c>
      <c r="AE10" s="8">
        <f t="shared" si="17"/>
        <v>1.2241695083964752E-2</v>
      </c>
    </row>
    <row r="11" spans="2:31" x14ac:dyDescent="0.25">
      <c r="B11" s="3" t="s">
        <v>13</v>
      </c>
      <c r="C11" s="7">
        <v>153.684</v>
      </c>
      <c r="D11" s="6">
        <v>0.80427999999999999</v>
      </c>
      <c r="E11" s="5">
        <v>23.4422</v>
      </c>
      <c r="F11" s="7">
        <v>383.13299999999998</v>
      </c>
      <c r="G11" s="7">
        <v>192.11376000000001</v>
      </c>
      <c r="H11" s="6">
        <v>0.42704999999999999</v>
      </c>
      <c r="I11" s="8">
        <f t="shared" si="2"/>
        <v>0.4242410937685166</v>
      </c>
      <c r="J11" s="9">
        <v>0.52092383868228109</v>
      </c>
      <c r="K11" s="8">
        <f t="shared" si="3"/>
        <v>0.42713727273013863</v>
      </c>
      <c r="L11" s="8">
        <f t="shared" si="3"/>
        <v>0.42713727273013863</v>
      </c>
      <c r="M11" s="8">
        <f>(G11+273.15)/(F11+273.15)</f>
        <v>0.70893769913284366</v>
      </c>
      <c r="N11" s="10">
        <f t="shared" si="4"/>
        <v>11.719703949552731</v>
      </c>
      <c r="O11" s="10">
        <f t="shared" si="5"/>
        <v>11.766605689858327</v>
      </c>
      <c r="P11" s="1">
        <f t="shared" si="6"/>
        <v>1.1109366472637103</v>
      </c>
      <c r="Q11" s="1">
        <f t="shared" si="7"/>
        <v>1.1109164962539293</v>
      </c>
      <c r="R11" s="1">
        <f t="shared" si="8"/>
        <v>-2.0151009781033125E-5</v>
      </c>
      <c r="S11" s="8">
        <f t="shared" si="9"/>
        <v>-0.65774645392422149</v>
      </c>
      <c r="T11" s="8">
        <f t="shared" si="10"/>
        <v>21.981931549533101</v>
      </c>
      <c r="U11" s="8">
        <f t="shared" si="11"/>
        <v>2.0436185490842605E-2</v>
      </c>
      <c r="V11" s="8">
        <f t="shared" si="12"/>
        <v>2.0436185490842605E-2</v>
      </c>
      <c r="W11" s="10">
        <f t="shared" si="13"/>
        <v>192.11376000000001</v>
      </c>
      <c r="X11" s="7">
        <v>191.86447000000001</v>
      </c>
      <c r="Y11" s="7">
        <v>200.30873</v>
      </c>
      <c r="Z11" s="7">
        <v>192.12119000000001</v>
      </c>
      <c r="AA11" s="7">
        <v>192.12119000000001</v>
      </c>
      <c r="AB11" s="8">
        <f t="shared" si="14"/>
        <v>-0.12976165788437122</v>
      </c>
      <c r="AC11" s="8">
        <f t="shared" si="15"/>
        <v>4.2656861226389946</v>
      </c>
      <c r="AD11" s="8">
        <f t="shared" si="16"/>
        <v>3.8675001728139522E-3</v>
      </c>
      <c r="AE11" s="8">
        <f t="shared" si="17"/>
        <v>3.8675001728139522E-3</v>
      </c>
    </row>
    <row r="12" spans="2:31" x14ac:dyDescent="0.25">
      <c r="B12" s="3" t="s">
        <v>14</v>
      </c>
      <c r="C12" s="7">
        <v>167.66900000000001</v>
      </c>
      <c r="D12" s="6">
        <v>0.81433999999999995</v>
      </c>
      <c r="E12" s="5">
        <v>21.966699999999999</v>
      </c>
      <c r="F12" s="7">
        <v>403.678</v>
      </c>
      <c r="G12" s="7">
        <v>212.91381000000001</v>
      </c>
      <c r="H12" s="6">
        <v>0.46586</v>
      </c>
      <c r="I12" s="8">
        <f t="shared" si="2"/>
        <v>0.45907162347980091</v>
      </c>
      <c r="J12" s="9">
        <v>0.56237391335933384</v>
      </c>
      <c r="K12" s="8">
        <f t="shared" si="3"/>
        <v>0.46537527160564168</v>
      </c>
      <c r="L12" s="8">
        <f t="shared" si="3"/>
        <v>0.46537527160564168</v>
      </c>
      <c r="M12" s="8">
        <f>(G12+273.15)/(F12+273.15)</f>
        <v>0.71814967761381032</v>
      </c>
      <c r="N12" s="10">
        <f t="shared" si="4"/>
        <v>11.744904675846762</v>
      </c>
      <c r="O12" s="10">
        <f t="shared" si="5"/>
        <v>11.798491194262713</v>
      </c>
      <c r="P12" s="1">
        <f t="shared" si="6"/>
        <v>1.1657123363924251</v>
      </c>
      <c r="Q12" s="1">
        <f t="shared" si="7"/>
        <v>1.1656962981228451</v>
      </c>
      <c r="R12" s="1">
        <f t="shared" si="8"/>
        <v>-1.6038269579965458E-5</v>
      </c>
      <c r="S12" s="8">
        <f t="shared" si="9"/>
        <v>-1.4571709355169131</v>
      </c>
      <c r="T12" s="8">
        <f t="shared" si="10"/>
        <v>20.717364306730314</v>
      </c>
      <c r="U12" s="8">
        <f t="shared" si="11"/>
        <v>-0.10405022847171116</v>
      </c>
      <c r="V12" s="8">
        <f t="shared" si="12"/>
        <v>-0.10405022847171116</v>
      </c>
      <c r="W12" s="10">
        <f t="shared" si="13"/>
        <v>212.91381000000001</v>
      </c>
      <c r="X12" s="7">
        <v>212.32927000000001</v>
      </c>
      <c r="Y12" s="7">
        <v>221.24987999999999</v>
      </c>
      <c r="Z12" s="7">
        <v>212.87239</v>
      </c>
      <c r="AA12" s="7">
        <v>212.87239</v>
      </c>
      <c r="AB12" s="8">
        <f t="shared" si="14"/>
        <v>-0.27454301813489884</v>
      </c>
      <c r="AC12" s="8">
        <f t="shared" si="15"/>
        <v>3.9152321777530439</v>
      </c>
      <c r="AD12" s="8">
        <f t="shared" si="16"/>
        <v>-1.9453881361672334E-2</v>
      </c>
      <c r="AE12" s="8">
        <f t="shared" si="17"/>
        <v>-1.9453881361672334E-2</v>
      </c>
    </row>
    <row r="13" spans="2:31" x14ac:dyDescent="0.25">
      <c r="B13" s="3" t="s">
        <v>15</v>
      </c>
      <c r="C13" s="7">
        <v>181.65100000000001</v>
      </c>
      <c r="D13" s="6">
        <v>0.82328000000000001</v>
      </c>
      <c r="E13" s="5">
        <v>20.670500000000001</v>
      </c>
      <c r="F13" s="7">
        <v>422.55599999999998</v>
      </c>
      <c r="G13" s="7">
        <v>232.44954999999999</v>
      </c>
      <c r="H13" s="6">
        <v>0.50043000000000004</v>
      </c>
      <c r="I13" s="8">
        <f t="shared" si="2"/>
        <v>0.49285848948495725</v>
      </c>
      <c r="J13" s="9">
        <v>0.60268503125600181</v>
      </c>
      <c r="K13" s="8">
        <f t="shared" si="3"/>
        <v>0.50275575523776961</v>
      </c>
      <c r="L13" s="8">
        <f t="shared" si="3"/>
        <v>0.50275575523776961</v>
      </c>
      <c r="M13" s="8">
        <f>(G13+273.15)/(F13+273.15)</f>
        <v>0.72674312137598363</v>
      </c>
      <c r="N13" s="10">
        <f t="shared" si="4"/>
        <v>11.770967558284296</v>
      </c>
      <c r="O13" s="10">
        <f t="shared" si="5"/>
        <v>11.833027190880811</v>
      </c>
      <c r="P13" s="1">
        <f t="shared" si="6"/>
        <v>1.2185350999710278</v>
      </c>
      <c r="Q13" s="1">
        <f t="shared" si="7"/>
        <v>1.2185216601012456</v>
      </c>
      <c r="R13" s="1">
        <f t="shared" si="8"/>
        <v>-1.3439869782194691E-5</v>
      </c>
      <c r="S13" s="8">
        <f t="shared" si="9"/>
        <v>-1.5130009222154526</v>
      </c>
      <c r="T13" s="8">
        <f t="shared" si="10"/>
        <v>20.433433498391736</v>
      </c>
      <c r="U13" s="8">
        <f t="shared" si="11"/>
        <v>0.46475136138312384</v>
      </c>
      <c r="V13" s="8">
        <f t="shared" si="12"/>
        <v>0.46475136138312384</v>
      </c>
      <c r="W13" s="10">
        <f t="shared" si="13"/>
        <v>232.44954999999999</v>
      </c>
      <c r="X13" s="7">
        <v>231.78783999999999</v>
      </c>
      <c r="Y13" s="7">
        <v>240.86829</v>
      </c>
      <c r="Z13" s="7">
        <v>232.65204</v>
      </c>
      <c r="AA13" s="7">
        <v>232.65204</v>
      </c>
      <c r="AB13" s="8">
        <f t="shared" si="14"/>
        <v>-0.284668221556032</v>
      </c>
      <c r="AC13" s="8">
        <f t="shared" si="15"/>
        <v>3.6217493215194496</v>
      </c>
      <c r="AD13" s="8">
        <f t="shared" si="16"/>
        <v>8.7111375350054074E-2</v>
      </c>
      <c r="AE13" s="8">
        <f t="shared" si="17"/>
        <v>8.7111375350054074E-2</v>
      </c>
    </row>
    <row r="14" spans="2:31" x14ac:dyDescent="0.25">
      <c r="B14" s="3" t="s">
        <v>16</v>
      </c>
      <c r="C14" s="7">
        <v>195.62799999999999</v>
      </c>
      <c r="D14" s="6">
        <v>0.83133000000000001</v>
      </c>
      <c r="E14" s="5">
        <v>19.526599999999998</v>
      </c>
      <c r="F14" s="7">
        <v>439.99400000000003</v>
      </c>
      <c r="G14" s="7">
        <v>250.84120999999999</v>
      </c>
      <c r="H14" s="6">
        <v>0.53644000000000003</v>
      </c>
      <c r="I14" s="8">
        <f t="shared" si="2"/>
        <v>0.52560955629536266</v>
      </c>
      <c r="J14" s="9">
        <v>0.64182320931492565</v>
      </c>
      <c r="K14" s="8">
        <f t="shared" si="3"/>
        <v>0.53922879492460352</v>
      </c>
      <c r="L14" s="8">
        <f t="shared" si="3"/>
        <v>0.53922879492460352</v>
      </c>
      <c r="M14" s="8">
        <f>(G14+273.15)/(F14+273.15)</f>
        <v>0.73476213780106103</v>
      </c>
      <c r="N14" s="10">
        <f t="shared" si="4"/>
        <v>11.796650585185237</v>
      </c>
      <c r="O14" s="10">
        <f t="shared" si="5"/>
        <v>11.868837656603066</v>
      </c>
      <c r="P14" s="1">
        <f t="shared" si="6"/>
        <v>1.2694017641748314</v>
      </c>
      <c r="Q14" s="1">
        <f t="shared" si="7"/>
        <v>1.2693924115372361</v>
      </c>
      <c r="R14" s="1">
        <f t="shared" si="8"/>
        <v>-9.3526375952723839E-6</v>
      </c>
      <c r="S14" s="8">
        <f t="shared" si="9"/>
        <v>-2.0189478235473435</v>
      </c>
      <c r="T14" s="8">
        <f t="shared" si="10"/>
        <v>19.644920087041537</v>
      </c>
      <c r="U14" s="8">
        <f t="shared" si="11"/>
        <v>0.51987080094763405</v>
      </c>
      <c r="V14" s="8">
        <f t="shared" si="12"/>
        <v>0.51987080094763405</v>
      </c>
      <c r="W14" s="10">
        <f t="shared" si="13"/>
        <v>250.84120999999999</v>
      </c>
      <c r="X14" s="7">
        <v>249.91645</v>
      </c>
      <c r="Y14" s="7">
        <v>259.29136999999997</v>
      </c>
      <c r="Z14" s="7">
        <v>251.07724999999999</v>
      </c>
      <c r="AA14" s="7">
        <v>251.07724999999999</v>
      </c>
      <c r="AB14" s="8">
        <f t="shared" si="14"/>
        <v>-0.36866350628750039</v>
      </c>
      <c r="AC14" s="8">
        <f t="shared" si="15"/>
        <v>3.3687287666966617</v>
      </c>
      <c r="AD14" s="8">
        <f t="shared" si="16"/>
        <v>9.4099370673583788E-2</v>
      </c>
      <c r="AE14" s="8">
        <f t="shared" si="17"/>
        <v>9.4099370673583788E-2</v>
      </c>
    </row>
    <row r="15" spans="2:31" x14ac:dyDescent="0.25">
      <c r="B15" s="3" t="s">
        <v>17</v>
      </c>
      <c r="C15" s="7">
        <v>209.601</v>
      </c>
      <c r="D15" s="6">
        <v>0.83864000000000005</v>
      </c>
      <c r="E15" s="5">
        <v>18.5124</v>
      </c>
      <c r="F15" s="7">
        <v>456.178</v>
      </c>
      <c r="G15" s="7">
        <v>268.19168000000002</v>
      </c>
      <c r="H15" s="6">
        <v>0.57169000000000003</v>
      </c>
      <c r="I15" s="8">
        <f t="shared" si="2"/>
        <v>0.55731797312788922</v>
      </c>
      <c r="J15" s="9">
        <v>0.67975912604131927</v>
      </c>
      <c r="K15" s="8">
        <f t="shared" si="3"/>
        <v>0.57473812605435937</v>
      </c>
      <c r="L15" s="8">
        <f t="shared" si="3"/>
        <v>0.57473812605435937</v>
      </c>
      <c r="M15" s="8">
        <f>(G15+273.15)/(F15+273.15)</f>
        <v>0.74224721935809401</v>
      </c>
      <c r="N15" s="10">
        <f t="shared" si="4"/>
        <v>11.821495403921503</v>
      </c>
      <c r="O15" s="10">
        <f t="shared" si="5"/>
        <v>11.905298971779654</v>
      </c>
      <c r="P15" s="1">
        <f t="shared" si="6"/>
        <v>1.3183195912412613</v>
      </c>
      <c r="Q15" s="1">
        <f t="shared" si="7"/>
        <v>1.3183136014891301</v>
      </c>
      <c r="R15" s="1">
        <f t="shared" si="8"/>
        <v>-5.9897521311746971E-6</v>
      </c>
      <c r="S15" s="8">
        <f t="shared" si="9"/>
        <v>-2.5139545684043467</v>
      </c>
      <c r="T15" s="8">
        <f t="shared" si="10"/>
        <v>18.903448729437152</v>
      </c>
      <c r="U15" s="8">
        <f t="shared" si="11"/>
        <v>0.53317813051817153</v>
      </c>
      <c r="V15" s="8">
        <f t="shared" si="12"/>
        <v>0.53317813051817153</v>
      </c>
      <c r="W15" s="10">
        <f t="shared" si="13"/>
        <v>268.19168000000002</v>
      </c>
      <c r="X15" s="7">
        <v>266.99459999999999</v>
      </c>
      <c r="Y15" s="7">
        <v>276.62981000000002</v>
      </c>
      <c r="Z15" s="7">
        <v>268.44344000000001</v>
      </c>
      <c r="AA15" s="7">
        <v>268.44344000000001</v>
      </c>
      <c r="AB15" s="8">
        <f t="shared" si="14"/>
        <v>-0.44635239989548819</v>
      </c>
      <c r="AC15" s="8">
        <f t="shared" si="15"/>
        <v>3.1463056572075612</v>
      </c>
      <c r="AD15" s="8">
        <f t="shared" si="16"/>
        <v>9.3873158182979505E-2</v>
      </c>
      <c r="AE15" s="8">
        <f t="shared" si="17"/>
        <v>9.3873158182979505E-2</v>
      </c>
    </row>
    <row r="16" spans="2:31" x14ac:dyDescent="0.25">
      <c r="B16" s="3" t="s">
        <v>18</v>
      </c>
      <c r="C16" s="7">
        <v>223.57</v>
      </c>
      <c r="D16" s="6">
        <v>0.84533999999999998</v>
      </c>
      <c r="E16" s="5">
        <v>17.609199999999998</v>
      </c>
      <c r="F16" s="7">
        <v>471.25</v>
      </c>
      <c r="G16" s="7">
        <v>284.58553000000001</v>
      </c>
      <c r="H16" s="6">
        <v>0.60616999999999999</v>
      </c>
      <c r="I16" s="8">
        <f t="shared" si="2"/>
        <v>0.58802429286445324</v>
      </c>
      <c r="J16" s="9">
        <v>0.71646282238102599</v>
      </c>
      <c r="K16" s="8">
        <f t="shared" si="3"/>
        <v>0.60928674218939582</v>
      </c>
      <c r="L16" s="8">
        <f t="shared" si="3"/>
        <v>0.60928674218939582</v>
      </c>
      <c r="M16" s="8">
        <f>(G16+273.15)/(F16+273.15)</f>
        <v>0.74924171144545937</v>
      </c>
      <c r="N16" s="10">
        <f t="shared" si="4"/>
        <v>11.845012392204348</v>
      </c>
      <c r="O16" s="10">
        <f t="shared" si="5"/>
        <v>11.941819298694442</v>
      </c>
      <c r="P16" s="1">
        <f t="shared" si="6"/>
        <v>1.3652917677619989</v>
      </c>
      <c r="Q16" s="1">
        <f t="shared" si="7"/>
        <v>1.3652884435556401</v>
      </c>
      <c r="R16" s="1">
        <f t="shared" si="8"/>
        <v>-3.3242063588456716E-6</v>
      </c>
      <c r="S16" s="8">
        <f t="shared" si="9"/>
        <v>-2.993501350371472</v>
      </c>
      <c r="T16" s="8">
        <f t="shared" si="10"/>
        <v>18.195031489685405</v>
      </c>
      <c r="U16" s="8">
        <f t="shared" si="11"/>
        <v>0.5141696536278334</v>
      </c>
      <c r="V16" s="8">
        <f t="shared" si="12"/>
        <v>0.5141696536278334</v>
      </c>
      <c r="W16" s="10">
        <f t="shared" si="13"/>
        <v>284.58553000000001</v>
      </c>
      <c r="X16" s="7">
        <v>283.11052999999998</v>
      </c>
      <c r="Y16" s="7">
        <v>292.97055999999998</v>
      </c>
      <c r="Z16" s="7">
        <v>284.83604000000003</v>
      </c>
      <c r="AA16" s="7">
        <v>284.83604000000003</v>
      </c>
      <c r="AB16" s="8">
        <f t="shared" si="14"/>
        <v>-0.51829760986091689</v>
      </c>
      <c r="AC16" s="8">
        <f t="shared" si="15"/>
        <v>2.9464006831267815</v>
      </c>
      <c r="AD16" s="8">
        <f t="shared" si="16"/>
        <v>8.8026260505943421E-2</v>
      </c>
      <c r="AE16" s="8">
        <f t="shared" si="17"/>
        <v>8.8026260505943421E-2</v>
      </c>
    </row>
    <row r="17" spans="2:31" x14ac:dyDescent="0.25">
      <c r="B17" s="3" t="s">
        <v>19</v>
      </c>
      <c r="C17" s="7">
        <v>237.53700000000001</v>
      </c>
      <c r="D17" s="6">
        <v>0.85155999999999998</v>
      </c>
      <c r="E17" s="5">
        <v>16.802499999999998</v>
      </c>
      <c r="F17" s="7">
        <v>485.35</v>
      </c>
      <c r="G17" s="7">
        <v>300.10847000000001</v>
      </c>
      <c r="H17" s="6">
        <v>0.63988</v>
      </c>
      <c r="I17" s="8">
        <f t="shared" si="2"/>
        <v>0.61774963444118525</v>
      </c>
      <c r="J17" s="9">
        <v>0.75191022389397844</v>
      </c>
      <c r="K17" s="8">
        <f t="shared" si="3"/>
        <v>0.64286234481242854</v>
      </c>
      <c r="L17" s="8">
        <f t="shared" si="3"/>
        <v>0.64286234481242854</v>
      </c>
      <c r="M17" s="8">
        <f>(G17+273.15)/(F17+273.15)</f>
        <v>0.75577912986156892</v>
      </c>
      <c r="N17" s="10">
        <f t="shared" si="4"/>
        <v>11.866584655580331</v>
      </c>
      <c r="O17" s="10">
        <f t="shared" si="5"/>
        <v>11.977669850346485</v>
      </c>
      <c r="P17" s="1">
        <f t="shared" si="6"/>
        <v>1.410327780559909</v>
      </c>
      <c r="Q17" s="1">
        <f t="shared" si="7"/>
        <v>1.4103265504034621</v>
      </c>
      <c r="R17" s="1">
        <f t="shared" si="8"/>
        <v>-1.2301564469296977E-6</v>
      </c>
      <c r="S17" s="8">
        <f t="shared" si="9"/>
        <v>-3.4585180907068134</v>
      </c>
      <c r="T17" s="8">
        <f t="shared" si="10"/>
        <v>17.508005234415585</v>
      </c>
      <c r="U17" s="8">
        <f t="shared" si="11"/>
        <v>0.46607876671071746</v>
      </c>
      <c r="V17" s="8">
        <f t="shared" si="12"/>
        <v>0.46607876671071746</v>
      </c>
      <c r="W17" s="10">
        <f t="shared" si="13"/>
        <v>300.10847000000001</v>
      </c>
      <c r="X17" s="7">
        <v>298.35311000000002</v>
      </c>
      <c r="Y17" s="7">
        <v>308.40363000000002</v>
      </c>
      <c r="Z17" s="7">
        <v>300.34197999999998</v>
      </c>
      <c r="AA17" s="7">
        <v>300.34197999999998</v>
      </c>
      <c r="AB17" s="8">
        <f t="shared" si="14"/>
        <v>-0.58490851657735476</v>
      </c>
      <c r="AC17" s="8">
        <f t="shared" si="15"/>
        <v>2.7640539435624758</v>
      </c>
      <c r="AD17" s="8">
        <f t="shared" si="16"/>
        <v>7.7808533694489534E-2</v>
      </c>
      <c r="AE17" s="8">
        <f t="shared" si="17"/>
        <v>7.7808533694489534E-2</v>
      </c>
    </row>
    <row r="18" spans="2:31" x14ac:dyDescent="0.25">
      <c r="B18" s="3" t="s">
        <v>20</v>
      </c>
      <c r="C18" s="7">
        <v>251.5</v>
      </c>
      <c r="D18" s="6">
        <v>0.85736000000000001</v>
      </c>
      <c r="E18" s="5">
        <v>16.0793</v>
      </c>
      <c r="F18" s="7">
        <v>498.57799999999997</v>
      </c>
      <c r="G18" s="7">
        <v>314.82472000000001</v>
      </c>
      <c r="H18" s="6">
        <v>0.67281000000000002</v>
      </c>
      <c r="I18" s="8">
        <f t="shared" si="2"/>
        <v>0.64651608022269857</v>
      </c>
      <c r="J18" s="9">
        <v>0.78606720955280263</v>
      </c>
      <c r="K18" s="8">
        <f t="shared" si="3"/>
        <v>0.67546093216743186</v>
      </c>
      <c r="L18" s="8">
        <f>($H$1+$I$1/$M18+$J$1*LN($M18)+$K$1*$M18^6-LN($E18/1.013))/($H$2+$I$2/$M18+$J$2*LN($M18)+$K$2*$M18^6)</f>
        <v>0.67546093216743186</v>
      </c>
      <c r="M18" s="8">
        <f>(G18+273.15)/(F18+273.15)</f>
        <v>0.7618937242137126</v>
      </c>
      <c r="N18" s="10">
        <f t="shared" si="4"/>
        <v>11.88631317478181</v>
      </c>
      <c r="O18" s="10">
        <f t="shared" si="5"/>
        <v>12.012802043405156</v>
      </c>
      <c r="P18" s="1">
        <f t="shared" si="6"/>
        <v>1.4534231383214999</v>
      </c>
      <c r="Q18" s="1">
        <f t="shared" si="7"/>
        <v>1.4534235965294866</v>
      </c>
      <c r="R18" s="1">
        <f t="shared" si="8"/>
        <v>4.582079866644051E-7</v>
      </c>
      <c r="S18" s="8">
        <f t="shared" si="9"/>
        <v>-3.9080750549637258</v>
      </c>
      <c r="T18" s="8">
        <f t="shared" si="10"/>
        <v>16.833461088985391</v>
      </c>
      <c r="U18" s="8">
        <f t="shared" si="11"/>
        <v>0.3940090318859471</v>
      </c>
      <c r="V18" s="8">
        <f t="shared" si="12"/>
        <v>0.3940090318859471</v>
      </c>
      <c r="W18" s="10">
        <f t="shared" si="13"/>
        <v>314.82472000000001</v>
      </c>
      <c r="X18" s="7">
        <v>312.78906999999998</v>
      </c>
      <c r="Y18" s="7">
        <v>322.99563999999998</v>
      </c>
      <c r="Z18" s="7">
        <v>315.02695</v>
      </c>
      <c r="AA18" s="7">
        <v>315.02695</v>
      </c>
      <c r="AB18" s="8">
        <f t="shared" si="14"/>
        <v>-0.64659789104236542</v>
      </c>
      <c r="AC18" s="8">
        <f t="shared" si="15"/>
        <v>2.5953870458456905</v>
      </c>
      <c r="AD18" s="8">
        <f t="shared" si="16"/>
        <v>6.4235743622669123E-2</v>
      </c>
      <c r="AE18" s="8">
        <f t="shared" si="17"/>
        <v>6.4235743622669123E-2</v>
      </c>
    </row>
    <row r="19" spans="2:31" x14ac:dyDescent="0.25">
      <c r="B19" s="3" t="s">
        <v>21</v>
      </c>
      <c r="C19" s="7">
        <v>265.46100000000001</v>
      </c>
      <c r="D19" s="6">
        <v>0.86278999999999995</v>
      </c>
      <c r="E19" s="5">
        <v>15.4284</v>
      </c>
      <c r="F19" s="7">
        <v>511.02199999999999</v>
      </c>
      <c r="G19" s="7">
        <v>328.79520000000002</v>
      </c>
      <c r="H19" s="6">
        <v>0.70496000000000003</v>
      </c>
      <c r="I19" s="8">
        <f t="shared" si="2"/>
        <v>0.67435182904765378</v>
      </c>
      <c r="J19" s="9">
        <v>0.81891045219823677</v>
      </c>
      <c r="K19" s="8">
        <f t="shared" si="3"/>
        <v>0.70709076410513194</v>
      </c>
      <c r="L19" s="8">
        <f t="shared" si="3"/>
        <v>0.70709076410513194</v>
      </c>
      <c r="M19" s="8">
        <f>(G19+273.15)/(F19+273.15)</f>
        <v>0.76761883872415748</v>
      </c>
      <c r="N19" s="10">
        <f t="shared" si="4"/>
        <v>11.904323420250778</v>
      </c>
      <c r="O19" s="10">
        <f t="shared" si="5"/>
        <v>12.047213310626086</v>
      </c>
      <c r="P19" s="1">
        <f t="shared" si="6"/>
        <v>1.4945858329716346</v>
      </c>
      <c r="Q19" s="1">
        <f t="shared" si="7"/>
        <v>1.4945877411695419</v>
      </c>
      <c r="R19" s="1">
        <f t="shared" si="8"/>
        <v>1.9081979072410604E-6</v>
      </c>
      <c r="S19" s="8">
        <f t="shared" si="9"/>
        <v>-4.3418308772620078</v>
      </c>
      <c r="T19" s="8">
        <f t="shared" si="10"/>
        <v>16.164101821129815</v>
      </c>
      <c r="U19" s="8">
        <f t="shared" si="11"/>
        <v>0.30225319239842124</v>
      </c>
      <c r="V19" s="8">
        <f t="shared" si="12"/>
        <v>0.30225319239842124</v>
      </c>
      <c r="W19" s="10">
        <f t="shared" si="13"/>
        <v>328.79520000000002</v>
      </c>
      <c r="X19" s="7">
        <v>326.48128000000003</v>
      </c>
      <c r="Y19" s="7">
        <v>336.80950000000001</v>
      </c>
      <c r="Z19" s="7">
        <v>328.95339999999999</v>
      </c>
      <c r="AA19" s="7">
        <v>328.95339999999999</v>
      </c>
      <c r="AB19" s="8">
        <f t="shared" si="14"/>
        <v>-0.70375723246567956</v>
      </c>
      <c r="AC19" s="8">
        <f t="shared" si="15"/>
        <v>2.4374747563224739</v>
      </c>
      <c r="AD19" s="8">
        <f t="shared" si="16"/>
        <v>4.811505764073358E-2</v>
      </c>
      <c r="AE19" s="8">
        <f t="shared" si="17"/>
        <v>4.811505764073358E-2</v>
      </c>
    </row>
    <row r="20" spans="2:31" x14ac:dyDescent="0.25">
      <c r="B20" s="3" t="s">
        <v>22</v>
      </c>
      <c r="C20" s="7">
        <v>279.42</v>
      </c>
      <c r="D20" s="6">
        <v>0.86787999999999998</v>
      </c>
      <c r="E20" s="5">
        <v>14.840299999999999</v>
      </c>
      <c r="F20" s="7">
        <v>522.77200000000005</v>
      </c>
      <c r="G20" s="7">
        <v>342.08677999999998</v>
      </c>
      <c r="H20" s="6">
        <v>0.73634999999999995</v>
      </c>
      <c r="I20" s="8">
        <f t="shared" si="2"/>
        <v>0.70129375639679381</v>
      </c>
      <c r="J20" s="9">
        <v>0.85041224342845712</v>
      </c>
      <c r="K20" s="8">
        <f t="shared" si="3"/>
        <v>0.73777411013043892</v>
      </c>
      <c r="L20" s="8">
        <f t="shared" si="3"/>
        <v>0.73777411013043892</v>
      </c>
      <c r="M20" s="8">
        <f>(G20+273.15)/(F20+273.15)</f>
        <v>0.77298627252419194</v>
      </c>
      <c r="N20" s="10">
        <f t="shared" si="4"/>
        <v>11.920978870902195</v>
      </c>
      <c r="O20" s="10">
        <f t="shared" si="5"/>
        <v>12.081037953646712</v>
      </c>
      <c r="P20" s="1">
        <f t="shared" si="6"/>
        <v>1.5338170443271641</v>
      </c>
      <c r="Q20" s="1">
        <f t="shared" si="7"/>
        <v>1.5338203060065456</v>
      </c>
      <c r="R20" s="1">
        <f t="shared" si="8"/>
        <v>3.261679381472149E-6</v>
      </c>
      <c r="S20" s="8">
        <f t="shared" si="9"/>
        <v>-4.7608126031379285</v>
      </c>
      <c r="T20" s="8">
        <f t="shared" si="10"/>
        <v>15.490221148700641</v>
      </c>
      <c r="U20" s="8">
        <f t="shared" si="11"/>
        <v>0.19340125353961723</v>
      </c>
      <c r="V20" s="8">
        <f t="shared" si="12"/>
        <v>0.19340125353961723</v>
      </c>
      <c r="W20" s="10">
        <f t="shared" si="13"/>
        <v>342.08677999999998</v>
      </c>
      <c r="X20" s="7">
        <v>339.49802</v>
      </c>
      <c r="Y20" s="7">
        <v>349.91269</v>
      </c>
      <c r="Z20" s="7">
        <v>342.18975</v>
      </c>
      <c r="AA20" s="7">
        <v>342.18975</v>
      </c>
      <c r="AB20" s="8">
        <f t="shared" si="14"/>
        <v>-0.75675534728351079</v>
      </c>
      <c r="AC20" s="8">
        <f t="shared" si="15"/>
        <v>2.2876972913130471</v>
      </c>
      <c r="AD20" s="8">
        <f t="shared" si="16"/>
        <v>3.0100549340149173E-2</v>
      </c>
      <c r="AE20" s="8">
        <f t="shared" si="17"/>
        <v>3.0100549340149173E-2</v>
      </c>
    </row>
    <row r="21" spans="2:31" x14ac:dyDescent="0.25">
      <c r="B21" s="3" t="s">
        <v>23</v>
      </c>
      <c r="C21" s="7">
        <v>293.37700000000001</v>
      </c>
      <c r="D21" s="6">
        <v>0.87266999999999995</v>
      </c>
      <c r="E21" s="5">
        <v>14.3073</v>
      </c>
      <c r="F21" s="7">
        <v>533.89400000000001</v>
      </c>
      <c r="G21" s="7">
        <v>354.74826999999999</v>
      </c>
      <c r="H21" s="6">
        <v>0.76698</v>
      </c>
      <c r="I21" s="8">
        <f t="shared" si="2"/>
        <v>0.72736586200273012</v>
      </c>
      <c r="J21" s="9">
        <v>0.88054598079972901</v>
      </c>
      <c r="K21" s="8">
        <f t="shared" si="3"/>
        <v>0.76752207268412842</v>
      </c>
      <c r="L21" s="8">
        <f t="shared" si="3"/>
        <v>0.76752207268412842</v>
      </c>
      <c r="M21" s="8">
        <f>(G21+273.15)/(F21+273.15)</f>
        <v>0.77802235070206816</v>
      </c>
      <c r="N21" s="10">
        <f t="shared" si="4"/>
        <v>11.936322681598236</v>
      </c>
      <c r="O21" s="10">
        <f t="shared" si="5"/>
        <v>12.114224304950977</v>
      </c>
      <c r="P21" s="1">
        <f t="shared" si="6"/>
        <v>1.5711180700206067</v>
      </c>
      <c r="Q21" s="1">
        <f t="shared" si="7"/>
        <v>1.5711226921784158</v>
      </c>
      <c r="R21" s="1">
        <f t="shared" si="8"/>
        <v>4.6221578091643067E-6</v>
      </c>
      <c r="S21" s="8">
        <f t="shared" si="9"/>
        <v>-5.1649505850569604</v>
      </c>
      <c r="T21" s="8">
        <f t="shared" si="10"/>
        <v>14.806902500681767</v>
      </c>
      <c r="U21" s="8">
        <f t="shared" si="11"/>
        <v>7.0676247637281961E-2</v>
      </c>
      <c r="V21" s="8">
        <f t="shared" si="12"/>
        <v>7.0676247637281961E-2</v>
      </c>
      <c r="W21" s="10">
        <f t="shared" si="13"/>
        <v>354.74826999999999</v>
      </c>
      <c r="X21" s="7">
        <v>351.88931000000002</v>
      </c>
      <c r="Y21" s="7">
        <v>362.35525999999999</v>
      </c>
      <c r="Z21" s="7">
        <v>354.78629999999998</v>
      </c>
      <c r="AA21" s="7">
        <v>354.78629999999998</v>
      </c>
      <c r="AB21" s="8">
        <f t="shared" si="14"/>
        <v>-0.80591231635885574</v>
      </c>
      <c r="AC21" s="8">
        <f t="shared" si="15"/>
        <v>2.1443346291723975</v>
      </c>
      <c r="AD21" s="8">
        <f t="shared" si="16"/>
        <v>1.0720277790217841E-2</v>
      </c>
      <c r="AE21" s="8">
        <f t="shared" si="17"/>
        <v>1.0720277790217841E-2</v>
      </c>
    </row>
    <row r="22" spans="2:31" x14ac:dyDescent="0.25">
      <c r="B22" s="3" t="s">
        <v>24</v>
      </c>
      <c r="C22" s="7">
        <v>307.33300000000003</v>
      </c>
      <c r="D22" s="6">
        <v>0.87726999999999999</v>
      </c>
      <c r="E22" s="5">
        <v>13.824</v>
      </c>
      <c r="F22" s="7">
        <v>544.43899999999996</v>
      </c>
      <c r="G22" s="7">
        <v>366.81457</v>
      </c>
      <c r="H22" s="6">
        <v>0.79686000000000001</v>
      </c>
      <c r="I22" s="8">
        <f t="shared" si="2"/>
        <v>0.75259512881550483</v>
      </c>
      <c r="J22" s="9">
        <v>0.90928880377377574</v>
      </c>
      <c r="K22" s="8">
        <f t="shared" si="3"/>
        <v>0.79634992910477076</v>
      </c>
      <c r="L22" s="8">
        <f t="shared" si="3"/>
        <v>0.79634992910477076</v>
      </c>
      <c r="M22" s="8">
        <f>(G22+273.15)/(F22+273.15)</f>
        <v>0.78274606189662532</v>
      </c>
      <c r="N22" s="10">
        <f t="shared" si="4"/>
        <v>11.949311078449826</v>
      </c>
      <c r="O22" s="10">
        <f t="shared" si="5"/>
        <v>12.145852675109314</v>
      </c>
      <c r="P22" s="1">
        <f t="shared" si="6"/>
        <v>1.6064934951945145</v>
      </c>
      <c r="Q22" s="1">
        <f t="shared" si="7"/>
        <v>1.606499544664328</v>
      </c>
      <c r="R22" s="1">
        <f t="shared" si="8"/>
        <v>6.0494698135293845E-6</v>
      </c>
      <c r="S22" s="8">
        <f t="shared" si="9"/>
        <v>-5.5549119273768515</v>
      </c>
      <c r="T22" s="8">
        <f t="shared" si="10"/>
        <v>14.108978211200929</v>
      </c>
      <c r="U22" s="8">
        <f t="shared" si="11"/>
        <v>-6.4010101552249232E-2</v>
      </c>
      <c r="V22" s="8">
        <f t="shared" si="12"/>
        <v>-6.4010101552249232E-2</v>
      </c>
      <c r="W22" s="10">
        <f t="shared" si="13"/>
        <v>366.81457</v>
      </c>
      <c r="X22" s="7">
        <v>363.69108999999997</v>
      </c>
      <c r="Y22" s="7">
        <v>374.17318</v>
      </c>
      <c r="Z22" s="7">
        <v>366.77938999999998</v>
      </c>
      <c r="AA22" s="7">
        <v>366.77938999999998</v>
      </c>
      <c r="AB22" s="8">
        <f t="shared" si="14"/>
        <v>-0.85151470400972062</v>
      </c>
      <c r="AC22" s="8">
        <f t="shared" si="15"/>
        <v>2.0060844366133002</v>
      </c>
      <c r="AD22" s="8">
        <f t="shared" si="16"/>
        <v>-9.590676837080191E-3</v>
      </c>
      <c r="AE22" s="8">
        <f t="shared" si="17"/>
        <v>-9.590676837080191E-3</v>
      </c>
    </row>
    <row r="23" spans="2:31" x14ac:dyDescent="0.25">
      <c r="B23" s="3" t="s">
        <v>25</v>
      </c>
      <c r="C23" s="7">
        <v>321.28800000000001</v>
      </c>
      <c r="D23" s="6">
        <v>0.88158999999999998</v>
      </c>
      <c r="E23" s="5">
        <v>13.3827</v>
      </c>
      <c r="F23" s="7">
        <v>554.46699999999998</v>
      </c>
      <c r="G23" s="7">
        <v>378.34161</v>
      </c>
      <c r="H23" s="6">
        <v>0.82599999999999996</v>
      </c>
      <c r="I23" s="8">
        <f t="shared" si="2"/>
        <v>0.77701147203367427</v>
      </c>
      <c r="J23" s="9">
        <v>0.93661473562889719</v>
      </c>
      <c r="K23" s="8">
        <f t="shared" si="3"/>
        <v>0.82428445007967377</v>
      </c>
      <c r="L23" s="8">
        <f t="shared" si="3"/>
        <v>0.82428445007967377</v>
      </c>
      <c r="M23" s="8">
        <f>(G23+273.15)/(F23+273.15)</f>
        <v>0.78718973873180476</v>
      </c>
      <c r="N23" s="10">
        <f t="shared" si="4"/>
        <v>11.961724313067597</v>
      </c>
      <c r="O23" s="10">
        <f t="shared" si="5"/>
        <v>12.177296263235299</v>
      </c>
      <c r="P23" s="1">
        <f t="shared" si="6"/>
        <v>1.6399426713023975</v>
      </c>
      <c r="Q23" s="1">
        <f t="shared" si="7"/>
        <v>1.6399502312817702</v>
      </c>
      <c r="R23" s="1">
        <f t="shared" si="8"/>
        <v>7.559979372739889E-6</v>
      </c>
      <c r="S23" s="8">
        <f t="shared" si="9"/>
        <v>-5.9308145237682437</v>
      </c>
      <c r="T23" s="8">
        <f t="shared" si="10"/>
        <v>13.39161448291734</v>
      </c>
      <c r="U23" s="8">
        <f t="shared" si="11"/>
        <v>-0.20769369495474421</v>
      </c>
      <c r="V23" s="8">
        <f t="shared" si="12"/>
        <v>-0.20769369495474421</v>
      </c>
      <c r="W23" s="10">
        <f t="shared" si="13"/>
        <v>378.34161</v>
      </c>
      <c r="X23" s="7">
        <v>374.95970999999997</v>
      </c>
      <c r="Y23" s="7">
        <v>385.42194999999998</v>
      </c>
      <c r="Z23" s="7">
        <v>378.22620999999998</v>
      </c>
      <c r="AA23" s="7">
        <v>378.22620999999998</v>
      </c>
      <c r="AB23" s="8">
        <f t="shared" si="14"/>
        <v>-0.89387471814163666</v>
      </c>
      <c r="AC23" s="8">
        <f t="shared" si="15"/>
        <v>1.8714145663227415</v>
      </c>
      <c r="AD23" s="8">
        <f t="shared" si="16"/>
        <v>-3.0501535371703466E-2</v>
      </c>
      <c r="AE23" s="8">
        <f t="shared" si="17"/>
        <v>-3.0501535371703466E-2</v>
      </c>
    </row>
    <row r="24" spans="2:31" x14ac:dyDescent="0.25">
      <c r="B24" s="3" t="s">
        <v>26</v>
      </c>
      <c r="C24" s="7">
        <v>335.24200000000002</v>
      </c>
      <c r="D24" s="6">
        <v>0.88575000000000004</v>
      </c>
      <c r="E24" s="5">
        <v>12.9801</v>
      </c>
      <c r="F24" s="7">
        <v>564.02200000000005</v>
      </c>
      <c r="G24" s="7">
        <v>389.36185</v>
      </c>
      <c r="H24" s="6">
        <v>0.85441999999999996</v>
      </c>
      <c r="I24" s="8">
        <f t="shared" si="2"/>
        <v>0.80066481444707627</v>
      </c>
      <c r="J24" s="9">
        <v>0.96250096501488258</v>
      </c>
      <c r="K24" s="8">
        <f t="shared" si="3"/>
        <v>0.85137037539187865</v>
      </c>
      <c r="L24" s="8">
        <f t="shared" si="3"/>
        <v>0.85137037539187865</v>
      </c>
      <c r="M24" s="8">
        <f>(G24+273.15)/(F24+273.15)</f>
        <v>0.79136885849025052</v>
      </c>
      <c r="N24" s="10">
        <f t="shared" si="4"/>
        <v>11.97229908478106</v>
      </c>
      <c r="O24" s="10">
        <f t="shared" si="5"/>
        <v>12.20742952684329</v>
      </c>
      <c r="P24" s="1">
        <f t="shared" si="6"/>
        <v>1.6714674263821836</v>
      </c>
      <c r="Q24" s="1">
        <f t="shared" si="7"/>
        <v>1.6714765573379322</v>
      </c>
      <c r="R24" s="1">
        <f t="shared" si="8"/>
        <v>9.1309557486152215E-6</v>
      </c>
      <c r="S24" s="8">
        <f t="shared" si="9"/>
        <v>-6.2914240716420142</v>
      </c>
      <c r="T24" s="8">
        <f t="shared" si="10"/>
        <v>12.649629575019619</v>
      </c>
      <c r="U24" s="8">
        <f t="shared" si="11"/>
        <v>-0.35692336416765807</v>
      </c>
      <c r="V24" s="8">
        <f t="shared" si="12"/>
        <v>-0.35692336416765807</v>
      </c>
      <c r="W24" s="10">
        <f t="shared" si="13"/>
        <v>389.36185</v>
      </c>
      <c r="X24" s="7">
        <v>385.72807</v>
      </c>
      <c r="Y24" s="7">
        <v>396.13279999999997</v>
      </c>
      <c r="Z24" s="7">
        <v>389.16039999999998</v>
      </c>
      <c r="AA24" s="7">
        <v>389.16039999999998</v>
      </c>
      <c r="AB24" s="8">
        <f t="shared" si="14"/>
        <v>-0.93326554720242916</v>
      </c>
      <c r="AC24" s="8">
        <f t="shared" si="15"/>
        <v>1.738986498035175</v>
      </c>
      <c r="AD24" s="8">
        <f t="shared" si="16"/>
        <v>-5.1738504940846808E-2</v>
      </c>
      <c r="AE24" s="8">
        <f t="shared" si="17"/>
        <v>-5.1738504940846808E-2</v>
      </c>
    </row>
    <row r="25" spans="2:31" x14ac:dyDescent="0.25">
      <c r="B25" s="3" t="s">
        <v>27</v>
      </c>
      <c r="C25" s="7">
        <v>349.19600000000003</v>
      </c>
      <c r="D25" s="6">
        <v>0.88968000000000003</v>
      </c>
      <c r="E25" s="5">
        <v>12.6105</v>
      </c>
      <c r="F25" s="7">
        <v>573.13900000000001</v>
      </c>
      <c r="G25" s="7">
        <v>399.90892000000002</v>
      </c>
      <c r="H25" s="6">
        <v>0.88212000000000002</v>
      </c>
      <c r="I25" s="8">
        <f t="shared" si="2"/>
        <v>0.82354228426247156</v>
      </c>
      <c r="J25" s="9">
        <v>0.98692574026962931</v>
      </c>
      <c r="K25" s="8">
        <f t="shared" si="3"/>
        <v>0.87758985915390375</v>
      </c>
      <c r="L25" s="8">
        <f t="shared" si="3"/>
        <v>0.87758985915390375</v>
      </c>
      <c r="M25" s="8">
        <f>(G25+273.15)/(F25+273.15)</f>
        <v>0.79530623699469083</v>
      </c>
      <c r="N25" s="10">
        <f t="shared" si="4"/>
        <v>11.982332554781868</v>
      </c>
      <c r="O25" s="10">
        <f t="shared" si="5"/>
        <v>12.237320083719087</v>
      </c>
      <c r="P25" s="1">
        <f t="shared" si="6"/>
        <v>1.7010693969763762</v>
      </c>
      <c r="Q25" s="1">
        <f t="shared" si="7"/>
        <v>1.7010801065157883</v>
      </c>
      <c r="R25" s="1">
        <f t="shared" si="8"/>
        <v>1.0709539412179225E-5</v>
      </c>
      <c r="S25" s="8">
        <f t="shared" si="9"/>
        <v>-6.6405608916619574</v>
      </c>
      <c r="T25" s="8">
        <f t="shared" si="10"/>
        <v>11.881120513040095</v>
      </c>
      <c r="U25" s="8">
        <f t="shared" si="11"/>
        <v>-0.51355154016418003</v>
      </c>
      <c r="V25" s="8">
        <f t="shared" si="12"/>
        <v>-0.51355154016418003</v>
      </c>
      <c r="W25" s="10">
        <f t="shared" si="13"/>
        <v>399.90892000000002</v>
      </c>
      <c r="X25" s="7">
        <v>396.03026</v>
      </c>
      <c r="Y25" s="7">
        <v>406.34181999999998</v>
      </c>
      <c r="Z25" s="7">
        <v>399.61671000000001</v>
      </c>
      <c r="AA25" s="7">
        <v>399.61671000000001</v>
      </c>
      <c r="AB25" s="8">
        <f t="shared" si="14"/>
        <v>-0.96988584300645875</v>
      </c>
      <c r="AC25" s="8">
        <f t="shared" si="15"/>
        <v>1.6085912762335886</v>
      </c>
      <c r="AD25" s="8">
        <f t="shared" si="16"/>
        <v>-7.3069137842689633E-2</v>
      </c>
      <c r="AE25" s="8">
        <f t="shared" si="17"/>
        <v>-7.3069137842689633E-2</v>
      </c>
    </row>
    <row r="26" spans="2:31" x14ac:dyDescent="0.25">
      <c r="B26" s="3" t="s">
        <v>28</v>
      </c>
      <c r="C26" s="7">
        <v>363.15</v>
      </c>
      <c r="D26" s="6">
        <v>0.89346999999999999</v>
      </c>
      <c r="E26" s="5">
        <v>12.2713</v>
      </c>
      <c r="F26" s="7">
        <v>581.85599999999999</v>
      </c>
      <c r="G26" s="7">
        <v>410.01463000000001</v>
      </c>
      <c r="H26" s="6">
        <v>0.90912999999999999</v>
      </c>
      <c r="I26" s="8">
        <f t="shared" si="2"/>
        <v>0.84570393812908673</v>
      </c>
      <c r="J26" s="9">
        <v>1.009868086130586</v>
      </c>
      <c r="K26" s="8">
        <f t="shared" si="3"/>
        <v>0.90300292371865354</v>
      </c>
      <c r="L26" s="8">
        <f t="shared" si="3"/>
        <v>0.90300292371865354</v>
      </c>
      <c r="M26" s="8">
        <f>(G26+273.15)/(F26+273.15)</f>
        <v>0.79901735192501577</v>
      </c>
      <c r="N26" s="10">
        <f t="shared" si="4"/>
        <v>11.990924025593882</v>
      </c>
      <c r="O26" s="10">
        <f t="shared" si="5"/>
        <v>12.266136291500127</v>
      </c>
      <c r="P26" s="1">
        <f t="shared" si="6"/>
        <v>1.7287496444909749</v>
      </c>
      <c r="Q26" s="1">
        <f t="shared" si="7"/>
        <v>1.7287618609925564</v>
      </c>
      <c r="R26" s="1">
        <f t="shared" si="8"/>
        <v>1.2216501581452377E-5</v>
      </c>
      <c r="S26" s="8">
        <f t="shared" si="9"/>
        <v>-6.9765668134274819</v>
      </c>
      <c r="T26" s="8">
        <f t="shared" si="10"/>
        <v>11.0807130037053</v>
      </c>
      <c r="U26" s="8">
        <f t="shared" si="11"/>
        <v>-0.67394941112343176</v>
      </c>
      <c r="V26" s="8">
        <f t="shared" si="12"/>
        <v>-0.67394941112343176</v>
      </c>
      <c r="W26" s="10">
        <f t="shared" si="13"/>
        <v>410.01463000000001</v>
      </c>
      <c r="X26" s="7">
        <v>405.89810999999997</v>
      </c>
      <c r="Y26" s="7">
        <v>416.07823999999999</v>
      </c>
      <c r="Z26" s="7">
        <v>409.62783999999999</v>
      </c>
      <c r="AA26" s="7">
        <v>409.62783999999999</v>
      </c>
      <c r="AB26" s="8">
        <f t="shared" si="14"/>
        <v>-1.003993442868133</v>
      </c>
      <c r="AC26" s="8">
        <f t="shared" si="15"/>
        <v>1.4788764976508235</v>
      </c>
      <c r="AD26" s="8">
        <f t="shared" si="16"/>
        <v>-9.433565821785897E-2</v>
      </c>
      <c r="AE26" s="8">
        <f t="shared" si="17"/>
        <v>-9.433565821785897E-2</v>
      </c>
    </row>
    <row r="27" spans="2:31" ht="15" x14ac:dyDescent="0.25">
      <c r="B27" s="3" t="s">
        <v>29</v>
      </c>
      <c r="C27" s="7">
        <v>377.10300000000001</v>
      </c>
      <c r="D27" s="6">
        <v>0.89710000000000001</v>
      </c>
      <c r="E27" s="5">
        <v>11.959</v>
      </c>
      <c r="F27" s="7">
        <v>590.21100000000001</v>
      </c>
      <c r="G27" s="7">
        <v>419.71402</v>
      </c>
      <c r="H27" s="6">
        <v>0.93545</v>
      </c>
      <c r="I27" s="8">
        <f t="shared" si="2"/>
        <v>0.86717026789040919</v>
      </c>
      <c r="J27" s="9">
        <v>1.0313057549604336</v>
      </c>
      <c r="K27" s="11">
        <f>-7.904+0.1352*N27-0.007465*N27^2+8.359*$M27+(1.408-0.01063*N27)/$M27</f>
        <v>0.94730225931194556</v>
      </c>
      <c r="L27" s="11">
        <f>-7.904+0.1352*O27-0.007465*O27^2+8.359*$M27+(1.408-0.01063*O27)/$M27</f>
        <v>0.92974326149107656</v>
      </c>
      <c r="M27" s="11">
        <f>(G27+273.15)/(F27+273.15)</f>
        <v>0.80251947910549581</v>
      </c>
      <c r="N27" s="10">
        <f t="shared" si="4"/>
        <v>11.998657264683896</v>
      </c>
      <c r="O27" s="10">
        <f t="shared" si="5"/>
        <v>12.294299585467625</v>
      </c>
      <c r="P27" s="1">
        <f t="shared" si="6"/>
        <v>1.7545061589780517</v>
      </c>
      <c r="Q27" s="1">
        <f t="shared" si="7"/>
        <v>1.7545197181935779</v>
      </c>
      <c r="R27" s="1">
        <f t="shared" si="8"/>
        <v>1.3559215526148805E-5</v>
      </c>
      <c r="S27" s="8">
        <f t="shared" si="9"/>
        <v>-7.2991321940874254</v>
      </c>
      <c r="T27" s="8">
        <f t="shared" si="10"/>
        <v>10.247020681002047</v>
      </c>
      <c r="U27" s="8">
        <f t="shared" si="11"/>
        <v>1.2670115251425043</v>
      </c>
      <c r="V27" s="8">
        <f t="shared" si="12"/>
        <v>-0.61005275631230405</v>
      </c>
      <c r="W27" s="10">
        <f t="shared" si="13"/>
        <v>419.71402</v>
      </c>
      <c r="X27" s="7">
        <v>415.36671000000001</v>
      </c>
      <c r="Y27" s="7">
        <v>425.37682999999998</v>
      </c>
      <c r="Z27" s="7">
        <v>420.44074000000001</v>
      </c>
      <c r="AA27" s="7">
        <v>419.36086999999998</v>
      </c>
      <c r="AB27" s="8">
        <f t="shared" si="14"/>
        <v>-1.0357790764292298</v>
      </c>
      <c r="AC27" s="8">
        <f t="shared" si="15"/>
        <v>1.3492067765570421</v>
      </c>
      <c r="AD27" s="8">
        <f t="shared" si="16"/>
        <v>0.1731464676829238</v>
      </c>
      <c r="AE27" s="8">
        <f t="shared" si="17"/>
        <v>-8.4140625085630416E-2</v>
      </c>
    </row>
    <row r="28" spans="2:31" ht="15" x14ac:dyDescent="0.25">
      <c r="B28" s="3" t="s">
        <v>30</v>
      </c>
      <c r="C28" s="7">
        <v>391.05599999999998</v>
      </c>
      <c r="D28" s="6">
        <v>0.90059999999999996</v>
      </c>
      <c r="E28" s="5">
        <v>11.6708</v>
      </c>
      <c r="F28" s="7">
        <v>598.22199999999998</v>
      </c>
      <c r="G28" s="7">
        <v>429.02472</v>
      </c>
      <c r="H28" s="6">
        <v>0.96109999999999995</v>
      </c>
      <c r="I28" s="8">
        <f t="shared" si="2"/>
        <v>0.88795404068632289</v>
      </c>
      <c r="J28" s="9">
        <v>1.0512214764287107</v>
      </c>
      <c r="K28" s="11">
        <f t="shared" ref="K28:L30" si="18">-7.904+0.1352*N28-0.007465*N28^2+8.359*$M28+(1.408-0.01063*N28)/$M28</f>
        <v>0.96801691700253323</v>
      </c>
      <c r="L28" s="11">
        <f t="shared" si="18"/>
        <v>0.9491670496254403</v>
      </c>
      <c r="M28" s="11">
        <f>(G28+273.15)/(F28+273.15)</f>
        <v>0.8058265815288993</v>
      </c>
      <c r="N28" s="10">
        <f t="shared" si="4"/>
        <v>12.005325944870563</v>
      </c>
      <c r="O28" s="10">
        <f t="shared" si="5"/>
        <v>12.321640147617133</v>
      </c>
      <c r="P28" s="1">
        <f t="shared" si="6"/>
        <v>1.7783413435099034</v>
      </c>
      <c r="Q28" s="1">
        <f t="shared" si="7"/>
        <v>1.7783559791700216</v>
      </c>
      <c r="R28" s="1">
        <f t="shared" si="8"/>
        <v>1.4635660118278437E-5</v>
      </c>
      <c r="S28" s="8">
        <f t="shared" si="9"/>
        <v>-7.6106502251250721</v>
      </c>
      <c r="T28" s="8">
        <f t="shared" si="10"/>
        <v>9.3769094192811071</v>
      </c>
      <c r="U28" s="8">
        <f t="shared" si="11"/>
        <v>0.71968754578433813</v>
      </c>
      <c r="V28" s="8">
        <f t="shared" si="12"/>
        <v>-1.2415930053646507</v>
      </c>
      <c r="W28" s="10">
        <f t="shared" si="13"/>
        <v>429.02472</v>
      </c>
      <c r="X28" s="7">
        <v>424.45380999999998</v>
      </c>
      <c r="Y28" s="7">
        <v>434.25551000000002</v>
      </c>
      <c r="Z28" s="7">
        <v>429.44090999999997</v>
      </c>
      <c r="AA28" s="7">
        <v>428.29951</v>
      </c>
      <c r="AB28" s="8">
        <f t="shared" si="14"/>
        <v>-1.0654187945160889</v>
      </c>
      <c r="AC28" s="8">
        <f t="shared" si="15"/>
        <v>1.2192281134756089</v>
      </c>
      <c r="AD28" s="8">
        <f t="shared" si="16"/>
        <v>9.7008396159543403E-2</v>
      </c>
      <c r="AE28" s="8">
        <f t="shared" si="17"/>
        <v>-0.16903687973970455</v>
      </c>
    </row>
    <row r="29" spans="2:31" ht="15" x14ac:dyDescent="0.25">
      <c r="B29" s="3" t="s">
        <v>31</v>
      </c>
      <c r="C29" s="7">
        <v>405.01</v>
      </c>
      <c r="D29" s="6">
        <v>0.90397000000000005</v>
      </c>
      <c r="E29" s="5">
        <v>11.4039</v>
      </c>
      <c r="F29" s="7">
        <v>605.91700000000003</v>
      </c>
      <c r="G29" s="7">
        <v>437.9744</v>
      </c>
      <c r="H29" s="6">
        <v>0.98609000000000002</v>
      </c>
      <c r="I29" s="8">
        <f t="shared" si="2"/>
        <v>0.90806889198229879</v>
      </c>
      <c r="J29" s="9">
        <v>1.0695985953972817</v>
      </c>
      <c r="K29" s="11">
        <f t="shared" si="18"/>
        <v>0.98767915890395352</v>
      </c>
      <c r="L29" s="11">
        <f t="shared" si="18"/>
        <v>0.96752314551623231</v>
      </c>
      <c r="M29" s="11">
        <f>(G29+273.15)/(F29+273.15)</f>
        <v>0.80895358374276349</v>
      </c>
      <c r="N29" s="10">
        <f t="shared" si="4"/>
        <v>12.01117083553356</v>
      </c>
      <c r="O29" s="10">
        <f t="shared" si="5"/>
        <v>12.348318026898673</v>
      </c>
      <c r="P29" s="1">
        <f t="shared" si="6"/>
        <v>1.800256696985951</v>
      </c>
      <c r="Q29" s="1">
        <f t="shared" si="7"/>
        <v>1.8002720406663202</v>
      </c>
      <c r="R29" s="1">
        <f t="shared" si="8"/>
        <v>1.5343680369150903E-5</v>
      </c>
      <c r="S29" s="8">
        <f t="shared" si="9"/>
        <v>-7.9121690735836721</v>
      </c>
      <c r="T29" s="8">
        <f t="shared" si="10"/>
        <v>8.4686585805840977</v>
      </c>
      <c r="U29" s="8">
        <f t="shared" si="11"/>
        <v>0.16115759250712433</v>
      </c>
      <c r="V29" s="8">
        <f t="shared" si="12"/>
        <v>-1.882876257113216</v>
      </c>
      <c r="W29" s="10">
        <f t="shared" si="13"/>
        <v>437.9744</v>
      </c>
      <c r="X29" s="7">
        <v>433.18705999999997</v>
      </c>
      <c r="Y29" s="7">
        <v>442.74185999999997</v>
      </c>
      <c r="Z29" s="7">
        <v>438.06884000000002</v>
      </c>
      <c r="AA29" s="7">
        <v>436.86608000000001</v>
      </c>
      <c r="AB29" s="8">
        <f t="shared" si="14"/>
        <v>-1.0930638868390545</v>
      </c>
      <c r="AC29" s="8">
        <f t="shared" si="15"/>
        <v>1.0885248087559392</v>
      </c>
      <c r="AD29" s="8">
        <f t="shared" si="16"/>
        <v>2.1562904133214194E-2</v>
      </c>
      <c r="AE29" s="8">
        <f t="shared" si="17"/>
        <v>-0.25305588637143905</v>
      </c>
    </row>
    <row r="30" spans="2:31" ht="15" x14ac:dyDescent="0.25">
      <c r="B30" s="3" t="s">
        <v>32</v>
      </c>
      <c r="C30" s="7">
        <v>550</v>
      </c>
      <c r="D30" s="6">
        <v>0.93328999999999995</v>
      </c>
      <c r="E30" s="12">
        <v>9.5023999999999997</v>
      </c>
      <c r="F30" s="7">
        <v>671.72199999999998</v>
      </c>
      <c r="G30" s="7">
        <v>514.27756999999997</v>
      </c>
      <c r="H30" s="6">
        <v>1.21062</v>
      </c>
      <c r="I30" s="8">
        <f t="shared" si="2"/>
        <v>1.0838804802474704</v>
      </c>
      <c r="J30" s="9">
        <v>1.1662028878541388</v>
      </c>
      <c r="K30" s="11">
        <f t="shared" si="18"/>
        <v>1.1439929866758896</v>
      </c>
      <c r="L30" s="11">
        <f t="shared" si="18"/>
        <v>1.1099213282508216</v>
      </c>
      <c r="M30" s="11">
        <f>(G30+273.15)/(F30+273.15)</f>
        <v>0.83336956751813995</v>
      </c>
      <c r="N30" s="10">
        <f t="shared" si="4"/>
        <v>12.035877569925459</v>
      </c>
      <c r="O30" s="10">
        <f t="shared" si="5"/>
        <v>12.590845415390735</v>
      </c>
      <c r="P30" s="1">
        <f t="shared" si="6"/>
        <v>1.9142779372859997</v>
      </c>
      <c r="Q30" s="1">
        <f t="shared" si="7"/>
        <v>1.9142622780914049</v>
      </c>
      <c r="R30" s="1">
        <f t="shared" si="8"/>
        <v>-1.565919459478593E-5</v>
      </c>
      <c r="S30" s="8">
        <f t="shared" si="9"/>
        <v>-10.468976206615586</v>
      </c>
      <c r="T30" s="8">
        <f t="shared" si="10"/>
        <v>-3.6689557537345485</v>
      </c>
      <c r="U30" s="8">
        <f t="shared" si="11"/>
        <v>-5.5035447393988592</v>
      </c>
      <c r="V30" s="8">
        <f t="shared" si="12"/>
        <v>-8.3179421907104167</v>
      </c>
      <c r="W30" s="10">
        <f t="shared" si="13"/>
        <v>514.27756999999997</v>
      </c>
      <c r="X30" s="7">
        <v>507.61815999999999</v>
      </c>
      <c r="Y30" s="7">
        <v>512.0231</v>
      </c>
      <c r="Z30" s="7">
        <v>510.86462</v>
      </c>
      <c r="AA30" s="7">
        <v>509.04491999999999</v>
      </c>
      <c r="AB30" s="8">
        <f t="shared" si="14"/>
        <v>-1.2949057840496485</v>
      </c>
      <c r="AC30" s="8">
        <f t="shared" si="15"/>
        <v>-0.43837610883942874</v>
      </c>
      <c r="AD30" s="8">
        <f t="shared" si="16"/>
        <v>-0.66363967613830932</v>
      </c>
      <c r="AE30" s="8">
        <f t="shared" si="17"/>
        <v>-1.0174758350825952</v>
      </c>
    </row>
  </sheetData>
  <mergeCells count="2">
    <mergeCell ref="S2:V2"/>
    <mergeCell ref="AB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</vt:vector>
  </HeadingPairs>
  <TitlesOfParts>
    <vt:vector size="9" baseType="lpstr">
      <vt:lpstr>Correlation-Data</vt:lpstr>
      <vt:lpstr>AF Plot</vt:lpstr>
      <vt:lpstr>AF Deviation Plot</vt:lpstr>
      <vt:lpstr>AF Deviation Plot (2)</vt:lpstr>
      <vt:lpstr>AF Crossplot</vt:lpstr>
      <vt:lpstr>AF Crossplot (2)</vt:lpstr>
      <vt:lpstr>Tb Plot</vt:lpstr>
      <vt:lpstr>Tb Deviation Plot</vt:lpstr>
      <vt:lpstr>Tb Crossplot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Hays Nielsen</dc:creator>
  <cp:lastModifiedBy>Markus Hays Nielsen</cp:lastModifiedBy>
  <dcterms:created xsi:type="dcterms:W3CDTF">2024-03-26T14:34:18Z</dcterms:created>
  <dcterms:modified xsi:type="dcterms:W3CDTF">2024-03-26T16:51:28Z</dcterms:modified>
</cp:coreProperties>
</file>