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6.xml" ContentType="application/vnd.openxmlformats-officedocument.drawing+xml"/>
  <Override PartName="/xl/comments1.xml" ContentType="application/vnd.openxmlformats-officedocument.spreadsheetml.comments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7.xml" ContentType="application/vnd.openxmlformats-officedocument.drawing+xml"/>
  <Override PartName="/xl/comments2.xml" ContentType="application/vnd.openxmlformats-officedocument.spreadsheetml.comments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erano-my.sharepoint.com/personal/markushays_whitson_com/Documents/whitsonPVT/Technical-Documents/sg-mw-models/excel-testing/"/>
    </mc:Choice>
  </mc:AlternateContent>
  <xr:revisionPtr revIDLastSave="292" documentId="13_ncr:1_{715BC1DC-D023-4F0B-AC77-79937AA72BB6}" xr6:coauthVersionLast="47" xr6:coauthVersionMax="47" xr10:uidLastSave="{9B050BAF-EAF2-46B8-A2E4-E1D930435C08}"/>
  <bookViews>
    <workbookView xWindow="-120" yWindow="-120" windowWidth="29040" windowHeight="15840" xr2:uid="{E409807B-4425-41AB-BE77-0399985E37B3}"/>
  </bookViews>
  <sheets>
    <sheet name="Søreide-model" sheetId="7" r:id="rId1"/>
    <sheet name="Watson-model" sheetId="1" r:id="rId2"/>
    <sheet name="Jacoby-model" sheetId="2" r:id="rId3"/>
    <sheet name="modified-Jacoby-model" sheetId="4" r:id="rId4"/>
    <sheet name="Molar-volume-model" sheetId="3" r:id="rId5"/>
    <sheet name="Pedersen-model" sheetId="6" r:id="rId6"/>
    <sheet name="Pedersen-model (2)" sheetId="8" r:id="rId7"/>
  </sheets>
  <definedNames>
    <definedName name="solver_adj" localSheetId="5" hidden="1">'Pedersen-model'!$B$1:$B$2</definedName>
    <definedName name="solver_adj" localSheetId="6" hidden="1">'Pedersen-model (2)'!$E$1:$E$4</definedName>
    <definedName name="solver_cvg" localSheetId="5" hidden="1">0.0001</definedName>
    <definedName name="solver_cvg" localSheetId="6" hidden="1">0.0001</definedName>
    <definedName name="solver_drv" localSheetId="5" hidden="1">1</definedName>
    <definedName name="solver_drv" localSheetId="6" hidden="1">1</definedName>
    <definedName name="solver_eng" localSheetId="5" hidden="1">1</definedName>
    <definedName name="solver_eng" localSheetId="6" hidden="1">1</definedName>
    <definedName name="solver_est" localSheetId="5" hidden="1">1</definedName>
    <definedName name="solver_est" localSheetId="6" hidden="1">1</definedName>
    <definedName name="solver_itr" localSheetId="5" hidden="1">2147483647</definedName>
    <definedName name="solver_itr" localSheetId="6" hidden="1">2147483647</definedName>
    <definedName name="solver_mip" localSheetId="5" hidden="1">2147483647</definedName>
    <definedName name="solver_mip" localSheetId="6" hidden="1">2147483647</definedName>
    <definedName name="solver_mni" localSheetId="5" hidden="1">30</definedName>
    <definedName name="solver_mni" localSheetId="6" hidden="1">30</definedName>
    <definedName name="solver_mrt" localSheetId="5" hidden="1">0.075</definedName>
    <definedName name="solver_mrt" localSheetId="6" hidden="1">0.075</definedName>
    <definedName name="solver_msl" localSheetId="5" hidden="1">2</definedName>
    <definedName name="solver_msl" localSheetId="6" hidden="1">2</definedName>
    <definedName name="solver_neg" localSheetId="5" hidden="1">1</definedName>
    <definedName name="solver_neg" localSheetId="6" hidden="1">1</definedName>
    <definedName name="solver_nod" localSheetId="5" hidden="1">2147483647</definedName>
    <definedName name="solver_nod" localSheetId="6" hidden="1">2147483647</definedName>
    <definedName name="solver_num" localSheetId="5" hidden="1">0</definedName>
    <definedName name="solver_num" localSheetId="6" hidden="1">0</definedName>
    <definedName name="solver_nwt" localSheetId="5" hidden="1">1</definedName>
    <definedName name="solver_nwt" localSheetId="6" hidden="1">1</definedName>
    <definedName name="solver_opt" localSheetId="5" hidden="1">'Pedersen-model'!$H$2</definedName>
    <definedName name="solver_opt" localSheetId="6" hidden="1">'Pedersen-model (2)'!$H$2</definedName>
    <definedName name="solver_pre" localSheetId="5" hidden="1">0.000001</definedName>
    <definedName name="solver_pre" localSheetId="6" hidden="1">0.000001</definedName>
    <definedName name="solver_rbv" localSheetId="5" hidden="1">1</definedName>
    <definedName name="solver_rbv" localSheetId="6" hidden="1">1</definedName>
    <definedName name="solver_rlx" localSheetId="5" hidden="1">2</definedName>
    <definedName name="solver_rlx" localSheetId="6" hidden="1">2</definedName>
    <definedName name="solver_rsd" localSheetId="5" hidden="1">0</definedName>
    <definedName name="solver_rsd" localSheetId="6" hidden="1">0</definedName>
    <definedName name="solver_scl" localSheetId="5" hidden="1">1</definedName>
    <definedName name="solver_scl" localSheetId="6" hidden="1">1</definedName>
    <definedName name="solver_sho" localSheetId="5" hidden="1">2</definedName>
    <definedName name="solver_sho" localSheetId="6" hidden="1">2</definedName>
    <definedName name="solver_ssz" localSheetId="5" hidden="1">100</definedName>
    <definedName name="solver_ssz" localSheetId="6" hidden="1">100</definedName>
    <definedName name="solver_tim" localSheetId="5" hidden="1">2147483647</definedName>
    <definedName name="solver_tim" localSheetId="6" hidden="1">2147483647</definedName>
    <definedName name="solver_tol" localSheetId="5" hidden="1">0.01</definedName>
    <definedName name="solver_tol" localSheetId="6" hidden="1">0.01</definedName>
    <definedName name="solver_typ" localSheetId="5" hidden="1">3</definedName>
    <definedName name="solver_typ" localSheetId="6" hidden="1">3</definedName>
    <definedName name="solver_val" localSheetId="5" hidden="1">0</definedName>
    <definedName name="solver_val" localSheetId="6" hidden="1">0</definedName>
    <definedName name="solver_ver" localSheetId="5" hidden="1">3</definedName>
    <definedName name="solver_ver" localSheetId="6" hidden="1">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" i="2" l="1"/>
  <c r="E1" i="1" l="1"/>
  <c r="D39" i="8" l="1"/>
  <c r="A39" i="8"/>
  <c r="C39" i="8" s="1"/>
  <c r="D38" i="8"/>
  <c r="A38" i="8"/>
  <c r="C38" i="8" s="1"/>
  <c r="D37" i="8"/>
  <c r="A37" i="8"/>
  <c r="C37" i="8" s="1"/>
  <c r="D36" i="8"/>
  <c r="A36" i="8"/>
  <c r="C36" i="8" s="1"/>
  <c r="D35" i="8"/>
  <c r="A35" i="8"/>
  <c r="C35" i="8" s="1"/>
  <c r="D34" i="8"/>
  <c r="A34" i="8"/>
  <c r="C34" i="8" s="1"/>
  <c r="D33" i="8"/>
  <c r="A33" i="8"/>
  <c r="C33" i="8" s="1"/>
  <c r="D32" i="8"/>
  <c r="A32" i="8"/>
  <c r="C32" i="8" s="1"/>
  <c r="D31" i="8"/>
  <c r="A31" i="8"/>
  <c r="C31" i="8" s="1"/>
  <c r="D30" i="8"/>
  <c r="A30" i="8"/>
  <c r="C30" i="8" s="1"/>
  <c r="D29" i="8"/>
  <c r="A29" i="8"/>
  <c r="C29" i="8" s="1"/>
  <c r="D28" i="8"/>
  <c r="A28" i="8"/>
  <c r="C28" i="8" s="1"/>
  <c r="D27" i="8"/>
  <c r="A27" i="8"/>
  <c r="C27" i="8" s="1"/>
  <c r="D26" i="8"/>
  <c r="A26" i="8"/>
  <c r="C26" i="8" s="1"/>
  <c r="D25" i="8"/>
  <c r="A25" i="8"/>
  <c r="C25" i="8" s="1"/>
  <c r="D24" i="8"/>
  <c r="A24" i="8"/>
  <c r="C24" i="8" s="1"/>
  <c r="D23" i="8"/>
  <c r="A23" i="8"/>
  <c r="C23" i="8" s="1"/>
  <c r="D22" i="8"/>
  <c r="A22" i="8"/>
  <c r="C22" i="8" s="1"/>
  <c r="D21" i="8"/>
  <c r="A21" i="8"/>
  <c r="C21" i="8" s="1"/>
  <c r="D20" i="8"/>
  <c r="A20" i="8"/>
  <c r="C20" i="8" s="1"/>
  <c r="D19" i="8"/>
  <c r="A19" i="8"/>
  <c r="C19" i="8" s="1"/>
  <c r="D18" i="8"/>
  <c r="A18" i="8"/>
  <c r="C18" i="8" s="1"/>
  <c r="D17" i="8"/>
  <c r="A17" i="8"/>
  <c r="C17" i="8" s="1"/>
  <c r="D16" i="8"/>
  <c r="A16" i="8"/>
  <c r="C16" i="8" s="1"/>
  <c r="D15" i="8"/>
  <c r="A15" i="8"/>
  <c r="C15" i="8" s="1"/>
  <c r="D14" i="8"/>
  <c r="A14" i="8"/>
  <c r="C14" i="8" s="1"/>
  <c r="D13" i="8"/>
  <c r="A13" i="8"/>
  <c r="C13" i="8" s="1"/>
  <c r="D12" i="8"/>
  <c r="A12" i="8"/>
  <c r="C12" i="8" s="1"/>
  <c r="D11" i="8"/>
  <c r="A11" i="8"/>
  <c r="C11" i="8" s="1"/>
  <c r="D10" i="8"/>
  <c r="A10" i="8"/>
  <c r="C10" i="8" s="1"/>
  <c r="D9" i="8"/>
  <c r="A9" i="8"/>
  <c r="C9" i="8" s="1"/>
  <c r="D8" i="8"/>
  <c r="A8" i="8"/>
  <c r="C8" i="8" s="1"/>
  <c r="C2" i="6"/>
  <c r="C1" i="6" s="1"/>
  <c r="C2" i="8" l="1"/>
  <c r="C1" i="8" s="1"/>
  <c r="E9" i="8"/>
  <c r="E13" i="8"/>
  <c r="E17" i="8"/>
  <c r="E25" i="8"/>
  <c r="E29" i="8"/>
  <c r="E33" i="8"/>
  <c r="E21" i="8"/>
  <c r="E37" i="8"/>
  <c r="E11" i="8"/>
  <c r="E15" i="8"/>
  <c r="E19" i="8"/>
  <c r="E23" i="8"/>
  <c r="E27" i="8"/>
  <c r="E31" i="8"/>
  <c r="E35" i="8"/>
  <c r="E8" i="8"/>
  <c r="E12" i="8"/>
  <c r="E16" i="8"/>
  <c r="E20" i="8"/>
  <c r="E24" i="8"/>
  <c r="E28" i="8"/>
  <c r="E32" i="8"/>
  <c r="E36" i="8"/>
  <c r="E10" i="8"/>
  <c r="E14" i="8"/>
  <c r="E18" i="8"/>
  <c r="E22" i="8"/>
  <c r="E26" i="8"/>
  <c r="E30" i="8"/>
  <c r="E34" i="8"/>
  <c r="E38" i="8"/>
  <c r="E39" i="8"/>
  <c r="E1" i="2"/>
  <c r="E3" i="2"/>
  <c r="A8" i="6"/>
  <c r="C8" i="6" s="1"/>
  <c r="A9" i="6"/>
  <c r="C9" i="6" s="1"/>
  <c r="A10" i="6"/>
  <c r="C10" i="6" s="1"/>
  <c r="A11" i="6"/>
  <c r="C11" i="6" s="1"/>
  <c r="A12" i="6"/>
  <c r="C12" i="6" s="1"/>
  <c r="A13" i="6"/>
  <c r="C13" i="6" s="1"/>
  <c r="A14" i="6"/>
  <c r="C14" i="6" s="1"/>
  <c r="A15" i="6"/>
  <c r="C15" i="6" s="1"/>
  <c r="A16" i="6"/>
  <c r="C16" i="6" s="1"/>
  <c r="A17" i="6"/>
  <c r="C17" i="6" s="1"/>
  <c r="A18" i="6"/>
  <c r="C18" i="6" s="1"/>
  <c r="A19" i="6"/>
  <c r="C19" i="6" s="1"/>
  <c r="A20" i="6"/>
  <c r="C20" i="6" s="1"/>
  <c r="A21" i="6"/>
  <c r="C21" i="6" s="1"/>
  <c r="A22" i="6"/>
  <c r="C22" i="6" s="1"/>
  <c r="A23" i="6"/>
  <c r="C23" i="6" s="1"/>
  <c r="A24" i="6"/>
  <c r="C24" i="6" s="1"/>
  <c r="A25" i="6"/>
  <c r="C25" i="6" s="1"/>
  <c r="A26" i="6"/>
  <c r="C26" i="6" s="1"/>
  <c r="A27" i="6"/>
  <c r="C27" i="6" s="1"/>
  <c r="A28" i="6"/>
  <c r="C28" i="6" s="1"/>
  <c r="A29" i="6"/>
  <c r="C29" i="6" s="1"/>
  <c r="A30" i="6"/>
  <c r="C30" i="6" s="1"/>
  <c r="A31" i="6"/>
  <c r="C31" i="6" s="1"/>
  <c r="A32" i="6"/>
  <c r="C32" i="6" s="1"/>
  <c r="A33" i="6"/>
  <c r="C33" i="6" s="1"/>
  <c r="A34" i="6"/>
  <c r="C34" i="6" s="1"/>
  <c r="A35" i="6"/>
  <c r="C35" i="6" s="1"/>
  <c r="A36" i="6"/>
  <c r="C36" i="6" s="1"/>
  <c r="A37" i="6"/>
  <c r="C37" i="6" s="1"/>
  <c r="A38" i="6"/>
  <c r="C38" i="6" s="1"/>
  <c r="A39" i="6"/>
  <c r="C39" i="6" s="1"/>
  <c r="C38" i="7"/>
  <c r="D34" i="6"/>
  <c r="D28" i="6"/>
  <c r="D24" i="6"/>
  <c r="D18" i="6"/>
  <c r="D12" i="6"/>
  <c r="D39" i="6"/>
  <c r="H2" i="8" l="1"/>
  <c r="E39" i="6"/>
  <c r="E12" i="6"/>
  <c r="E18" i="6"/>
  <c r="E24" i="6"/>
  <c r="D36" i="6"/>
  <c r="E36" i="6" s="1"/>
  <c r="D8" i="6"/>
  <c r="E8" i="6" s="1"/>
  <c r="D20" i="6"/>
  <c r="E20" i="6" s="1"/>
  <c r="D26" i="6"/>
  <c r="E26" i="6" s="1"/>
  <c r="D32" i="6"/>
  <c r="E32" i="6" s="1"/>
  <c r="D10" i="6"/>
  <c r="E10" i="6" s="1"/>
  <c r="D16" i="6"/>
  <c r="E16" i="6" s="1"/>
  <c r="E28" i="6"/>
  <c r="E34" i="6"/>
  <c r="C17" i="7"/>
  <c r="C25" i="7"/>
  <c r="C33" i="7"/>
  <c r="C9" i="7"/>
  <c r="C41" i="7"/>
  <c r="C12" i="7"/>
  <c r="C20" i="7"/>
  <c r="C28" i="7"/>
  <c r="C36" i="7"/>
  <c r="C15" i="7"/>
  <c r="C23" i="7"/>
  <c r="C31" i="7"/>
  <c r="C39" i="7"/>
  <c r="C10" i="7"/>
  <c r="C18" i="7"/>
  <c r="C26" i="7"/>
  <c r="C34" i="7"/>
  <c r="C42" i="7"/>
  <c r="C13" i="7"/>
  <c r="C21" i="7"/>
  <c r="C29" i="7"/>
  <c r="C37" i="7"/>
  <c r="C8" i="7"/>
  <c r="C16" i="7"/>
  <c r="C24" i="7"/>
  <c r="C32" i="7"/>
  <c r="C40" i="7"/>
  <c r="C11" i="7"/>
  <c r="C19" i="7"/>
  <c r="C27" i="7"/>
  <c r="C35" i="7"/>
  <c r="C43" i="7"/>
  <c r="C14" i="7"/>
  <c r="C22" i="7"/>
  <c r="C30" i="7"/>
  <c r="D13" i="6"/>
  <c r="E13" i="6" s="1"/>
  <c r="D21" i="6"/>
  <c r="E21" i="6" s="1"/>
  <c r="D29" i="6"/>
  <c r="E29" i="6" s="1"/>
  <c r="D37" i="6"/>
  <c r="E37" i="6" s="1"/>
  <c r="D11" i="6"/>
  <c r="E11" i="6" s="1"/>
  <c r="D19" i="6"/>
  <c r="E19" i="6" s="1"/>
  <c r="D27" i="6"/>
  <c r="E27" i="6" s="1"/>
  <c r="D35" i="6"/>
  <c r="E35" i="6" s="1"/>
  <c r="D14" i="6"/>
  <c r="E14" i="6" s="1"/>
  <c r="D22" i="6"/>
  <c r="E22" i="6" s="1"/>
  <c r="D30" i="6"/>
  <c r="E30" i="6" s="1"/>
  <c r="D38" i="6"/>
  <c r="E38" i="6" s="1"/>
  <c r="D9" i="6"/>
  <c r="E9" i="6" s="1"/>
  <c r="D17" i="6"/>
  <c r="E17" i="6" s="1"/>
  <c r="D25" i="6"/>
  <c r="E25" i="6" s="1"/>
  <c r="D33" i="6"/>
  <c r="E33" i="6" s="1"/>
  <c r="D15" i="6"/>
  <c r="E15" i="6" s="1"/>
  <c r="D23" i="6"/>
  <c r="E23" i="6" s="1"/>
  <c r="D31" i="6"/>
  <c r="E31" i="6" s="1"/>
  <c r="H2" i="6" l="1"/>
  <c r="E1" i="4"/>
  <c r="E3" i="4"/>
  <c r="C9" i="4"/>
  <c r="C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C33" i="4"/>
  <c r="C34" i="4"/>
  <c r="C35" i="4"/>
  <c r="C36" i="4"/>
  <c r="C37" i="4"/>
  <c r="C38" i="4"/>
  <c r="C39" i="4"/>
  <c r="C40" i="4"/>
  <c r="C41" i="4"/>
  <c r="C42" i="4"/>
  <c r="C43" i="4"/>
  <c r="C8" i="4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E3" i="3"/>
  <c r="E4" i="3"/>
  <c r="C9" i="3"/>
  <c r="R9" i="3" s="1"/>
  <c r="C10" i="3"/>
  <c r="R10" i="3" s="1"/>
  <c r="C11" i="3"/>
  <c r="R11" i="3" s="1"/>
  <c r="C12" i="3"/>
  <c r="R12" i="3" s="1"/>
  <c r="C13" i="3"/>
  <c r="R13" i="3" s="1"/>
  <c r="C14" i="3"/>
  <c r="R14" i="3" s="1"/>
  <c r="C15" i="3"/>
  <c r="R15" i="3" s="1"/>
  <c r="C16" i="3"/>
  <c r="R16" i="3" s="1"/>
  <c r="C17" i="3"/>
  <c r="R17" i="3" s="1"/>
  <c r="C18" i="3"/>
  <c r="R18" i="3" s="1"/>
  <c r="C19" i="3"/>
  <c r="R19" i="3" s="1"/>
  <c r="C20" i="3"/>
  <c r="R20" i="3" s="1"/>
  <c r="C21" i="3"/>
  <c r="R21" i="3" s="1"/>
  <c r="C22" i="3"/>
  <c r="R22" i="3" s="1"/>
  <c r="C23" i="3"/>
  <c r="R23" i="3" s="1"/>
  <c r="C24" i="3"/>
  <c r="R24" i="3" s="1"/>
  <c r="C25" i="3"/>
  <c r="R25" i="3" s="1"/>
  <c r="C26" i="3"/>
  <c r="R26" i="3" s="1"/>
  <c r="C27" i="3"/>
  <c r="R27" i="3" s="1"/>
  <c r="C28" i="3"/>
  <c r="R28" i="3" s="1"/>
  <c r="C29" i="3"/>
  <c r="R29" i="3" s="1"/>
  <c r="C30" i="3"/>
  <c r="R30" i="3" s="1"/>
  <c r="C31" i="3"/>
  <c r="R31" i="3" s="1"/>
  <c r="C32" i="3"/>
  <c r="R32" i="3" s="1"/>
  <c r="C33" i="3"/>
  <c r="R33" i="3" s="1"/>
  <c r="C34" i="3"/>
  <c r="R34" i="3" s="1"/>
  <c r="C35" i="3"/>
  <c r="R35" i="3" s="1"/>
  <c r="C36" i="3"/>
  <c r="R36" i="3" s="1"/>
  <c r="C37" i="3"/>
  <c r="R37" i="3" s="1"/>
  <c r="C38" i="3"/>
  <c r="R38" i="3" s="1"/>
  <c r="C39" i="3"/>
  <c r="R39" i="3" s="1"/>
  <c r="C40" i="3"/>
  <c r="R40" i="3" s="1"/>
  <c r="C41" i="3"/>
  <c r="R41" i="3" s="1"/>
  <c r="C42" i="3"/>
  <c r="R42" i="3" s="1"/>
  <c r="C43" i="3"/>
  <c r="R43" i="3" s="1"/>
  <c r="C8" i="3"/>
  <c r="R8" i="3" s="1"/>
  <c r="C42" i="1"/>
  <c r="C43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D42" i="1"/>
  <c r="E1" i="3" l="1"/>
  <c r="E42" i="1"/>
  <c r="E19" i="1"/>
  <c r="D37" i="1"/>
  <c r="E37" i="1" s="1"/>
  <c r="D29" i="1"/>
  <c r="E29" i="1" s="1"/>
  <c r="D21" i="1"/>
  <c r="E21" i="1" s="1"/>
  <c r="D13" i="1"/>
  <c r="E13" i="1" s="1"/>
  <c r="D36" i="1"/>
  <c r="E36" i="1" s="1"/>
  <c r="D28" i="1"/>
  <c r="E28" i="1" s="1"/>
  <c r="D20" i="1"/>
  <c r="E20" i="1" s="1"/>
  <c r="D12" i="1"/>
  <c r="E12" i="1" s="1"/>
  <c r="D35" i="1"/>
  <c r="E35" i="1" s="1"/>
  <c r="D27" i="1"/>
  <c r="E27" i="1" s="1"/>
  <c r="D19" i="1"/>
  <c r="D11" i="1"/>
  <c r="E11" i="1" s="1"/>
  <c r="D8" i="1"/>
  <c r="E8" i="1" s="1"/>
  <c r="D34" i="1"/>
  <c r="E34" i="1" s="1"/>
  <c r="D26" i="1"/>
  <c r="E26" i="1" s="1"/>
  <c r="D18" i="1"/>
  <c r="E18" i="1" s="1"/>
  <c r="D10" i="1"/>
  <c r="E10" i="1" s="1"/>
  <c r="D41" i="1"/>
  <c r="E41" i="1" s="1"/>
  <c r="D33" i="1"/>
  <c r="E33" i="1" s="1"/>
  <c r="D25" i="1"/>
  <c r="E25" i="1" s="1"/>
  <c r="D17" i="1"/>
  <c r="E17" i="1" s="1"/>
  <c r="D9" i="1"/>
  <c r="E9" i="1" s="1"/>
  <c r="D40" i="1"/>
  <c r="E40" i="1" s="1"/>
  <c r="D32" i="1"/>
  <c r="E32" i="1" s="1"/>
  <c r="D24" i="1"/>
  <c r="E24" i="1" s="1"/>
  <c r="D16" i="1"/>
  <c r="E16" i="1" s="1"/>
  <c r="D43" i="1"/>
  <c r="E43" i="1" s="1"/>
  <c r="D39" i="1"/>
  <c r="E39" i="1" s="1"/>
  <c r="D31" i="1"/>
  <c r="E31" i="1" s="1"/>
  <c r="D23" i="1"/>
  <c r="E23" i="1" s="1"/>
  <c r="D15" i="1"/>
  <c r="E15" i="1" s="1"/>
  <c r="D38" i="1"/>
  <c r="E38" i="1" s="1"/>
  <c r="D30" i="1"/>
  <c r="E30" i="1" s="1"/>
  <c r="D22" i="1"/>
  <c r="E22" i="1" s="1"/>
  <c r="D14" i="1"/>
  <c r="E14" i="1" s="1"/>
  <c r="D11" i="4"/>
  <c r="E11" i="4" s="1"/>
  <c r="D38" i="4"/>
  <c r="E38" i="4" s="1"/>
  <c r="D9" i="4"/>
  <c r="E9" i="4" s="1"/>
  <c r="D17" i="4"/>
  <c r="E17" i="4" s="1"/>
  <c r="D25" i="4"/>
  <c r="E25" i="4" s="1"/>
  <c r="D33" i="4"/>
  <c r="E33" i="4" s="1"/>
  <c r="D41" i="4"/>
  <c r="E41" i="4" s="1"/>
  <c r="D20" i="4"/>
  <c r="E20" i="4" s="1"/>
  <c r="D28" i="4"/>
  <c r="E28" i="4" s="1"/>
  <c r="D31" i="4"/>
  <c r="E31" i="4" s="1"/>
  <c r="D10" i="4"/>
  <c r="E10" i="4" s="1"/>
  <c r="D18" i="4"/>
  <c r="E18" i="4" s="1"/>
  <c r="D26" i="4"/>
  <c r="E26" i="4" s="1"/>
  <c r="D34" i="4"/>
  <c r="E34" i="4" s="1"/>
  <c r="D42" i="4"/>
  <c r="E42" i="4" s="1"/>
  <c r="D15" i="4"/>
  <c r="E15" i="4" s="1"/>
  <c r="D23" i="4"/>
  <c r="E23" i="4" s="1"/>
  <c r="D39" i="4"/>
  <c r="E39" i="4" s="1"/>
  <c r="D13" i="4"/>
  <c r="E13" i="4" s="1"/>
  <c r="D21" i="4"/>
  <c r="E21" i="4" s="1"/>
  <c r="D29" i="4"/>
  <c r="E29" i="4" s="1"/>
  <c r="D37" i="4"/>
  <c r="E37" i="4" s="1"/>
  <c r="D8" i="4"/>
  <c r="E8" i="4" s="1"/>
  <c r="D16" i="4"/>
  <c r="E16" i="4" s="1"/>
  <c r="D24" i="4"/>
  <c r="E24" i="4" s="1"/>
  <c r="D32" i="4"/>
  <c r="E32" i="4" s="1"/>
  <c r="D40" i="4"/>
  <c r="E40" i="4" s="1"/>
  <c r="D12" i="4"/>
  <c r="E12" i="4" s="1"/>
  <c r="D36" i="4"/>
  <c r="E36" i="4" s="1"/>
  <c r="D19" i="4"/>
  <c r="E19" i="4" s="1"/>
  <c r="D27" i="4"/>
  <c r="E27" i="4" s="1"/>
  <c r="D35" i="4"/>
  <c r="E35" i="4" s="1"/>
  <c r="D43" i="4"/>
  <c r="E43" i="4" s="1"/>
  <c r="D14" i="4"/>
  <c r="E14" i="4" s="1"/>
  <c r="D22" i="4"/>
  <c r="E22" i="4" s="1"/>
  <c r="D30" i="4"/>
  <c r="E30" i="4" s="1"/>
  <c r="D38" i="2"/>
  <c r="E38" i="2" s="1"/>
  <c r="D17" i="2"/>
  <c r="E17" i="2" s="1"/>
  <c r="D36" i="2"/>
  <c r="E36" i="2" s="1"/>
  <c r="D12" i="2"/>
  <c r="E12" i="2" s="1"/>
  <c r="D25" i="2"/>
  <c r="E25" i="2" s="1"/>
  <c r="D8" i="2"/>
  <c r="E8" i="2" s="1"/>
  <c r="D20" i="2"/>
  <c r="E20" i="2" s="1"/>
  <c r="D33" i="2"/>
  <c r="E33" i="2" s="1"/>
  <c r="D9" i="2"/>
  <c r="E9" i="2" s="1"/>
  <c r="D28" i="2"/>
  <c r="E28" i="2" s="1"/>
  <c r="D41" i="2"/>
  <c r="E41" i="2" s="1"/>
  <c r="D14" i="3"/>
  <c r="D19" i="3"/>
  <c r="D43" i="3"/>
  <c r="D22" i="3"/>
  <c r="D30" i="3"/>
  <c r="D38" i="3"/>
  <c r="D9" i="3"/>
  <c r="D17" i="3"/>
  <c r="D25" i="3"/>
  <c r="D33" i="3"/>
  <c r="D41" i="3"/>
  <c r="D12" i="3"/>
  <c r="D20" i="3"/>
  <c r="D28" i="3"/>
  <c r="D36" i="3"/>
  <c r="D15" i="3"/>
  <c r="D23" i="3"/>
  <c r="D31" i="3"/>
  <c r="D39" i="3"/>
  <c r="D18" i="3"/>
  <c r="D37" i="3"/>
  <c r="D10" i="3"/>
  <c r="D26" i="3"/>
  <c r="D34" i="3"/>
  <c r="D42" i="3"/>
  <c r="D13" i="3"/>
  <c r="D21" i="3"/>
  <c r="D29" i="3"/>
  <c r="D8" i="3"/>
  <c r="D16" i="3"/>
  <c r="D24" i="3"/>
  <c r="D32" i="3"/>
  <c r="D40" i="3"/>
  <c r="D11" i="3"/>
  <c r="D27" i="3"/>
  <c r="D35" i="3"/>
  <c r="D15" i="2"/>
  <c r="E15" i="2" s="1"/>
  <c r="D23" i="2"/>
  <c r="E23" i="2" s="1"/>
  <c r="D31" i="2"/>
  <c r="E31" i="2" s="1"/>
  <c r="D39" i="2"/>
  <c r="E39" i="2" s="1"/>
  <c r="D10" i="2"/>
  <c r="E10" i="2" s="1"/>
  <c r="D18" i="2"/>
  <c r="E18" i="2" s="1"/>
  <c r="D26" i="2"/>
  <c r="E26" i="2" s="1"/>
  <c r="D34" i="2"/>
  <c r="E34" i="2" s="1"/>
  <c r="D42" i="2"/>
  <c r="E42" i="2" s="1"/>
  <c r="D13" i="2"/>
  <c r="E13" i="2" s="1"/>
  <c r="D21" i="2"/>
  <c r="E21" i="2" s="1"/>
  <c r="D29" i="2"/>
  <c r="E29" i="2" s="1"/>
  <c r="D37" i="2"/>
  <c r="E37" i="2" s="1"/>
  <c r="D16" i="2"/>
  <c r="E16" i="2" s="1"/>
  <c r="D24" i="2"/>
  <c r="E24" i="2" s="1"/>
  <c r="D32" i="2"/>
  <c r="E32" i="2" s="1"/>
  <c r="D40" i="2"/>
  <c r="E40" i="2" s="1"/>
  <c r="D11" i="2"/>
  <c r="E11" i="2" s="1"/>
  <c r="D19" i="2"/>
  <c r="E19" i="2" s="1"/>
  <c r="D27" i="2"/>
  <c r="E27" i="2" s="1"/>
  <c r="D35" i="2"/>
  <c r="E35" i="2" s="1"/>
  <c r="D43" i="2"/>
  <c r="E43" i="2" s="1"/>
  <c r="D14" i="2"/>
  <c r="E14" i="2" s="1"/>
  <c r="D22" i="2"/>
  <c r="E22" i="2" s="1"/>
  <c r="D30" i="2"/>
  <c r="E30" i="2" s="1"/>
  <c r="E35" i="3" l="1"/>
  <c r="S35" i="3"/>
  <c r="E27" i="3"/>
  <c r="S27" i="3"/>
  <c r="E11" i="3"/>
  <c r="S11" i="3"/>
  <c r="E40" i="3"/>
  <c r="S40" i="3"/>
  <c r="E32" i="3"/>
  <c r="S32" i="3"/>
  <c r="E24" i="3"/>
  <c r="S24" i="3"/>
  <c r="E16" i="3"/>
  <c r="S16" i="3"/>
  <c r="E8" i="3"/>
  <c r="S8" i="3"/>
  <c r="E29" i="3"/>
  <c r="S29" i="3"/>
  <c r="E21" i="3"/>
  <c r="S21" i="3"/>
  <c r="E13" i="3"/>
  <c r="S13" i="3"/>
  <c r="E42" i="3"/>
  <c r="S42" i="3"/>
  <c r="E34" i="3"/>
  <c r="S34" i="3"/>
  <c r="E26" i="3"/>
  <c r="S26" i="3"/>
  <c r="E10" i="3"/>
  <c r="S10" i="3"/>
  <c r="E37" i="3"/>
  <c r="S37" i="3"/>
  <c r="E18" i="3"/>
  <c r="S18" i="3"/>
  <c r="E39" i="3"/>
  <c r="S39" i="3"/>
  <c r="E31" i="3"/>
  <c r="S31" i="3"/>
  <c r="E23" i="3"/>
  <c r="S23" i="3"/>
  <c r="E15" i="3"/>
  <c r="S15" i="3"/>
  <c r="E36" i="3"/>
  <c r="S36" i="3"/>
  <c r="E28" i="3"/>
  <c r="S28" i="3"/>
  <c r="E20" i="3"/>
  <c r="S20" i="3"/>
  <c r="E12" i="3"/>
  <c r="S12" i="3"/>
  <c r="E41" i="3"/>
  <c r="S41" i="3"/>
  <c r="E33" i="3"/>
  <c r="S33" i="3"/>
  <c r="E25" i="3"/>
  <c r="S25" i="3"/>
  <c r="E17" i="3"/>
  <c r="S17" i="3"/>
  <c r="E9" i="3"/>
  <c r="S9" i="3"/>
  <c r="E38" i="3"/>
  <c r="S38" i="3"/>
  <c r="E30" i="3"/>
  <c r="S30" i="3"/>
  <c r="E22" i="3"/>
  <c r="S22" i="3"/>
  <c r="E43" i="3"/>
  <c r="S43" i="3"/>
  <c r="E19" i="3"/>
  <c r="S19" i="3"/>
  <c r="E14" i="3"/>
  <c r="S14" i="3"/>
  <c r="H2" i="1"/>
  <c r="H2" i="4"/>
  <c r="H2" i="2"/>
  <c r="H2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AcademyUser</author>
  </authors>
  <commentList>
    <comment ref="C1" authorId="0" shapeId="0" xr:uid="{C4A4C38A-A558-46D7-9E15-7FCF26580971}">
      <text>
        <r>
          <rPr>
            <b/>
            <sz val="9"/>
            <color indexed="81"/>
            <rFont val="Tahoma"/>
            <family val="2"/>
          </rPr>
          <t>Markus Nielsen:</t>
        </r>
        <r>
          <rPr>
            <sz val="9"/>
            <color indexed="81"/>
            <rFont val="Tahoma"/>
            <family val="2"/>
          </rPr>
          <t xml:space="preserve">
(A,B) solved by fitting I=7 and last I to default Søreide model.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AcademyUser</author>
  </authors>
  <commentList>
    <comment ref="C1" authorId="0" shapeId="0" xr:uid="{806ECF31-0887-49CC-A093-462985561BEE}">
      <text>
        <r>
          <rPr>
            <b/>
            <sz val="9"/>
            <color indexed="81"/>
            <rFont val="Tahoma"/>
            <family val="2"/>
          </rPr>
          <t>Markus Nielsen:</t>
        </r>
        <r>
          <rPr>
            <sz val="9"/>
            <color indexed="81"/>
            <rFont val="Tahoma"/>
            <family val="2"/>
          </rPr>
          <t xml:space="preserve">
(A,B) solved by fitting I=7 and last I to default Søreide model.</t>
        </r>
      </text>
    </comment>
  </commentList>
</comments>
</file>

<file path=xl/sharedStrings.xml><?xml version="1.0" encoding="utf-8"?>
<sst xmlns="http://schemas.openxmlformats.org/spreadsheetml/2006/main" count="91" uniqueCount="22">
  <si>
    <t>Cf:</t>
  </si>
  <si>
    <t>n:</t>
  </si>
  <si>
    <t>SG0:</t>
  </si>
  <si>
    <t>MW0:</t>
  </si>
  <si>
    <t>Søreide</t>
  </si>
  <si>
    <t>MW</t>
  </si>
  <si>
    <t>SG</t>
  </si>
  <si>
    <t>Kw:</t>
  </si>
  <si>
    <t>RMS:</t>
  </si>
  <si>
    <t>Watson</t>
  </si>
  <si>
    <t>Residual</t>
  </si>
  <si>
    <t>Ja</t>
  </si>
  <si>
    <t>Jacoby</t>
  </si>
  <si>
    <t>A:</t>
  </si>
  <si>
    <t>B:</t>
  </si>
  <si>
    <t>Modified</t>
  </si>
  <si>
    <t>Slope:</t>
  </si>
  <si>
    <t>Intersect:</t>
  </si>
  <si>
    <t>Molar</t>
  </si>
  <si>
    <t>Volume</t>
  </si>
  <si>
    <t>Pedersen</t>
  </si>
  <si>
    <t>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</si>
</sst>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rgb="FFFF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rgb="FF7030A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right"/>
    </xf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2" fillId="2" borderId="0" xfId="0" applyFont="1" applyFill="1"/>
    <xf numFmtId="0" fontId="1" fillId="2" borderId="0" xfId="0" applyFont="1" applyFill="1" applyAlignment="1">
      <alignment horizontal="center"/>
    </xf>
    <xf numFmtId="0" fontId="2" fillId="2" borderId="2" xfId="0" applyFont="1" applyFill="1" applyBorder="1" applyAlignment="1">
      <alignment horizontal="center"/>
    </xf>
    <xf numFmtId="2" fontId="2" fillId="2" borderId="0" xfId="0" applyNumberFormat="1" applyFont="1" applyFill="1"/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6" fillId="2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17/10/relationships/person" Target="persons/perso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1"/>
          <c:order val="0"/>
          <c:tx>
            <c:v>Soreide-Data</c:v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'Søreide-model'!$B$8:$B$43</c:f>
              <c:numCache>
                <c:formatCode>General</c:formatCode>
                <c:ptCount val="36"/>
                <c:pt idx="0">
                  <c:v>50</c:v>
                </c:pt>
                <c:pt idx="1">
                  <c:v>60</c:v>
                </c:pt>
                <c:pt idx="2">
                  <c:v>70</c:v>
                </c:pt>
                <c:pt idx="3">
                  <c:v>80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120</c:v>
                </c:pt>
                <c:pt idx="8">
                  <c:v>130</c:v>
                </c:pt>
                <c:pt idx="9">
                  <c:v>140</c:v>
                </c:pt>
                <c:pt idx="10">
                  <c:v>150</c:v>
                </c:pt>
                <c:pt idx="11">
                  <c:v>160</c:v>
                </c:pt>
                <c:pt idx="12">
                  <c:v>170</c:v>
                </c:pt>
                <c:pt idx="13">
                  <c:v>180</c:v>
                </c:pt>
                <c:pt idx="14">
                  <c:v>190</c:v>
                </c:pt>
                <c:pt idx="15">
                  <c:v>200</c:v>
                </c:pt>
                <c:pt idx="16">
                  <c:v>210</c:v>
                </c:pt>
                <c:pt idx="17">
                  <c:v>220</c:v>
                </c:pt>
                <c:pt idx="18">
                  <c:v>230</c:v>
                </c:pt>
                <c:pt idx="19">
                  <c:v>240</c:v>
                </c:pt>
                <c:pt idx="20">
                  <c:v>250</c:v>
                </c:pt>
                <c:pt idx="21">
                  <c:v>260</c:v>
                </c:pt>
                <c:pt idx="22">
                  <c:v>270</c:v>
                </c:pt>
                <c:pt idx="23">
                  <c:v>280</c:v>
                </c:pt>
                <c:pt idx="24">
                  <c:v>290</c:v>
                </c:pt>
                <c:pt idx="25">
                  <c:v>300</c:v>
                </c:pt>
                <c:pt idx="26">
                  <c:v>310</c:v>
                </c:pt>
                <c:pt idx="27">
                  <c:v>320</c:v>
                </c:pt>
                <c:pt idx="28">
                  <c:v>330</c:v>
                </c:pt>
                <c:pt idx="29">
                  <c:v>340</c:v>
                </c:pt>
                <c:pt idx="30">
                  <c:v>350</c:v>
                </c:pt>
                <c:pt idx="31">
                  <c:v>360</c:v>
                </c:pt>
                <c:pt idx="32">
                  <c:v>370</c:v>
                </c:pt>
                <c:pt idx="33">
                  <c:v>380</c:v>
                </c:pt>
                <c:pt idx="34">
                  <c:v>390</c:v>
                </c:pt>
                <c:pt idx="35">
                  <c:v>400</c:v>
                </c:pt>
              </c:numCache>
            </c:numRef>
          </c:xVal>
          <c:yVal>
            <c:numRef>
              <c:f>'Søreide-model'!$C$8:$C$43</c:f>
              <c:numCache>
                <c:formatCode>General</c:formatCode>
                <c:ptCount val="36"/>
                <c:pt idx="0">
                  <c:v>0</c:v>
                </c:pt>
                <c:pt idx="1">
                  <c:v>0</c:v>
                </c:pt>
                <c:pt idx="2">
                  <c:v>0.63276882433948922</c:v>
                </c:pt>
                <c:pt idx="3">
                  <c:v>0.69419059398411198</c:v>
                </c:pt>
                <c:pt idx="4">
                  <c:v>0.72385448999433422</c:v>
                </c:pt>
                <c:pt idx="5">
                  <c:v>0.74415935619995532</c:v>
                </c:pt>
                <c:pt idx="6">
                  <c:v>0.75979314286033406</c:v>
                </c:pt>
                <c:pt idx="7">
                  <c:v>0.77258996984790307</c:v>
                </c:pt>
                <c:pt idx="8">
                  <c:v>0.78346795313389705</c:v>
                </c:pt>
                <c:pt idx="9">
                  <c:v>0.7929556840819082</c:v>
                </c:pt>
                <c:pt idx="10">
                  <c:v>0.80138666858343999</c:v>
                </c:pt>
                <c:pt idx="11">
                  <c:v>0.8089854544221724</c:v>
                </c:pt>
                <c:pt idx="12">
                  <c:v>0.81591076775823657</c:v>
                </c:pt>
                <c:pt idx="13">
                  <c:v>0.82227913800317043</c:v>
                </c:pt>
                <c:pt idx="14">
                  <c:v>0.82817875123618345</c:v>
                </c:pt>
                <c:pt idx="15">
                  <c:v>0.83367802480487074</c:v>
                </c:pt>
                <c:pt idx="16">
                  <c:v>0.83883115278537912</c:v>
                </c:pt>
                <c:pt idx="17">
                  <c:v>0.84368182541109549</c:v>
                </c:pt>
                <c:pt idx="18">
                  <c:v>0.84826580157263476</c:v>
                </c:pt>
                <c:pt idx="19">
                  <c:v>0.85261273542741178</c:v>
                </c:pt>
                <c:pt idx="20">
                  <c:v>0.85674750322095872</c:v>
                </c:pt>
                <c:pt idx="21">
                  <c:v>0.86069118642282605</c:v>
                </c:pt>
                <c:pt idx="22">
                  <c:v>0.86446181308694103</c:v>
                </c:pt>
                <c:pt idx="23">
                  <c:v>0.86807492567331412</c:v>
                </c:pt>
                <c:pt idx="24">
                  <c:v>0.87154402205822301</c:v>
                </c:pt>
                <c:pt idx="25">
                  <c:v>0.87488090237812288</c:v>
                </c:pt>
                <c:pt idx="26">
                  <c:v>0.87809594492862098</c:v>
                </c:pt>
                <c:pt idx="27">
                  <c:v>0.88119832790716879</c:v>
                </c:pt>
                <c:pt idx="28">
                  <c:v>0.88419620931794529</c:v>
                </c:pt>
                <c:pt idx="29">
                  <c:v>0.88709687420000438</c:v>
                </c:pt>
                <c:pt idx="30">
                  <c:v>0.8899068560762099</c:v>
                </c:pt>
                <c:pt idx="31">
                  <c:v>0.89263203787546441</c:v>
                </c:pt>
                <c:pt idx="32">
                  <c:v>0.89527773637010377</c:v>
                </c:pt>
                <c:pt idx="33">
                  <c:v>0.89784877326902046</c:v>
                </c:pt>
                <c:pt idx="34">
                  <c:v>0.90034953542877894</c:v>
                </c:pt>
                <c:pt idx="35">
                  <c:v>0.902784026129416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69F-48DA-B621-CCA974E62F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5858863"/>
        <c:axId val="205861775"/>
      </c:scatterChart>
      <c:valAx>
        <c:axId val="205858863"/>
        <c:scaling>
          <c:orientation val="minMax"/>
          <c:max val="400"/>
          <c:min val="5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b="1"/>
                  <a:t>Molecular Weight, M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05861775"/>
        <c:crosses val="autoZero"/>
        <c:crossBetween val="midCat"/>
        <c:majorUnit val="50"/>
      </c:valAx>
      <c:valAx>
        <c:axId val="205861775"/>
        <c:scaling>
          <c:orientation val="minMax"/>
          <c:max val="1"/>
          <c:min val="0.5500000000000000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b="1"/>
                  <a:t>Specific Gravity, </a:t>
                </a:r>
                <a:r>
                  <a:rPr lang="el-GR" b="1"/>
                  <a:t>γ</a:t>
                </a:r>
                <a:endParaRPr lang="en-US" b="1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05858863"/>
        <c:crosses val="autoZero"/>
        <c:crossBetween val="midCat"/>
      </c:valAx>
      <c:spPr>
        <a:noFill/>
        <a:ln w="12700">
          <a:solidFill>
            <a:schemeClr val="tx1"/>
          </a:solidFill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1"/>
          <c:order val="0"/>
          <c:tx>
            <c:v>Soreide-Data</c:v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'Watson-model'!$B$8:$B$43</c:f>
              <c:numCache>
                <c:formatCode>General</c:formatCode>
                <c:ptCount val="36"/>
                <c:pt idx="0">
                  <c:v>50</c:v>
                </c:pt>
                <c:pt idx="1">
                  <c:v>60</c:v>
                </c:pt>
                <c:pt idx="2">
                  <c:v>70</c:v>
                </c:pt>
                <c:pt idx="3">
                  <c:v>80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120</c:v>
                </c:pt>
                <c:pt idx="8">
                  <c:v>130</c:v>
                </c:pt>
                <c:pt idx="9">
                  <c:v>140</c:v>
                </c:pt>
                <c:pt idx="10">
                  <c:v>150</c:v>
                </c:pt>
                <c:pt idx="11">
                  <c:v>160</c:v>
                </c:pt>
                <c:pt idx="12">
                  <c:v>170</c:v>
                </c:pt>
                <c:pt idx="13">
                  <c:v>180</c:v>
                </c:pt>
                <c:pt idx="14">
                  <c:v>190</c:v>
                </c:pt>
                <c:pt idx="15">
                  <c:v>200</c:v>
                </c:pt>
                <c:pt idx="16">
                  <c:v>210</c:v>
                </c:pt>
                <c:pt idx="17">
                  <c:v>220</c:v>
                </c:pt>
                <c:pt idx="18">
                  <c:v>230</c:v>
                </c:pt>
                <c:pt idx="19">
                  <c:v>240</c:v>
                </c:pt>
                <c:pt idx="20">
                  <c:v>250</c:v>
                </c:pt>
                <c:pt idx="21">
                  <c:v>260</c:v>
                </c:pt>
                <c:pt idx="22">
                  <c:v>270</c:v>
                </c:pt>
                <c:pt idx="23">
                  <c:v>280</c:v>
                </c:pt>
                <c:pt idx="24">
                  <c:v>290</c:v>
                </c:pt>
                <c:pt idx="25">
                  <c:v>300</c:v>
                </c:pt>
                <c:pt idx="26">
                  <c:v>310</c:v>
                </c:pt>
                <c:pt idx="27">
                  <c:v>320</c:v>
                </c:pt>
                <c:pt idx="28">
                  <c:v>330</c:v>
                </c:pt>
                <c:pt idx="29">
                  <c:v>340</c:v>
                </c:pt>
                <c:pt idx="30">
                  <c:v>350</c:v>
                </c:pt>
                <c:pt idx="31">
                  <c:v>360</c:v>
                </c:pt>
                <c:pt idx="32">
                  <c:v>370</c:v>
                </c:pt>
                <c:pt idx="33">
                  <c:v>380</c:v>
                </c:pt>
                <c:pt idx="34">
                  <c:v>390</c:v>
                </c:pt>
                <c:pt idx="35">
                  <c:v>400</c:v>
                </c:pt>
              </c:numCache>
            </c:numRef>
          </c:xVal>
          <c:yVal>
            <c:numRef>
              <c:f>'Watson-model'!$D$8:$D$43</c:f>
              <c:numCache>
                <c:formatCode>General</c:formatCode>
                <c:ptCount val="36"/>
                <c:pt idx="0">
                  <c:v>0.64240916359774558</c:v>
                </c:pt>
                <c:pt idx="1">
                  <c:v>0.66377728360729227</c:v>
                </c:pt>
                <c:pt idx="2">
                  <c:v>0.68239734088950654</c:v>
                </c:pt>
                <c:pt idx="3">
                  <c:v>0.69894844105214404</c:v>
                </c:pt>
                <c:pt idx="4">
                  <c:v>0.71388044183624555</c:v>
                </c:pt>
                <c:pt idx="5">
                  <c:v>0.72750767706382846</c:v>
                </c:pt>
                <c:pt idx="6">
                  <c:v>0.74005896808481408</c:v>
                </c:pt>
                <c:pt idx="7">
                  <c:v>0.75170638441772974</c:v>
                </c:pt>
                <c:pt idx="8">
                  <c:v>0.7625827797526562</c:v>
                </c:pt>
                <c:pt idx="9">
                  <c:v>0.77279299928529299</c:v>
                </c:pt>
                <c:pt idx="10">
                  <c:v>0.78242132529628627</c:v>
                </c:pt>
                <c:pt idx="11">
                  <c:v>0.79153658688410078</c:v>
                </c:pt>
                <c:pt idx="12">
                  <c:v>0.8001957649127116</c:v>
                </c:pt>
                <c:pt idx="13">
                  <c:v>0.80844659660986362</c:v>
                </c:pt>
                <c:pt idx="14">
                  <c:v>0.81632949683880773</c:v>
                </c:pt>
                <c:pt idx="15">
                  <c:v>0.82387900138706083</c:v>
                </c:pt>
                <c:pt idx="16">
                  <c:v>0.83112486884099457</c:v>
                </c:pt>
                <c:pt idx="17">
                  <c:v>0.83809293402104024</c:v>
                </c:pt>
                <c:pt idx="18">
                  <c:v>0.84480577760373854</c:v>
                </c:pt>
                <c:pt idx="19">
                  <c:v>0.85128325769684099</c:v>
                </c:pt>
                <c:pt idx="20">
                  <c:v>0.85754293632661727</c:v>
                </c:pt>
                <c:pt idx="21">
                  <c:v>0.86360042493746092</c:v>
                </c:pt>
                <c:pt idx="22">
                  <c:v>0.8694696667720041</c:v>
                </c:pt>
                <c:pt idx="23">
                  <c:v>0.87516316954854412</c:v>
                </c:pt>
                <c:pt idx="24">
                  <c:v>0.88069219862806636</c:v>
                </c:pt>
                <c:pt idx="25">
                  <c:v>0.88606693849704721</c:v>
                </c:pt>
                <c:pt idx="26">
                  <c:v>0.89129662863530257</c:v>
                </c:pt>
                <c:pt idx="27">
                  <c:v>0.89638967851906315</c:v>
                </c:pt>
                <c:pt idx="28">
                  <c:v>0.90135376550901081</c:v>
                </c:pt>
                <c:pt idx="29">
                  <c:v>0.90619591860691684</c:v>
                </c:pt>
                <c:pt idx="30">
                  <c:v>0.91092259047270641</c:v>
                </c:pt>
                <c:pt idx="31">
                  <c:v>0.91553971963276592</c:v>
                </c:pt>
                <c:pt idx="32">
                  <c:v>0.92005278444837213</c:v>
                </c:pt>
                <c:pt idx="33">
                  <c:v>0.92446685012693197</c:v>
                </c:pt>
                <c:pt idx="34">
                  <c:v>0.92878660983081451</c:v>
                </c:pt>
                <c:pt idx="35">
                  <c:v>0.93301642075591107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A4B-4126-941E-344CC04F50F2}"/>
            </c:ext>
          </c:extLst>
        </c:ser>
        <c:ser>
          <c:idx val="0"/>
          <c:order val="1"/>
          <c:tx>
            <c:v>Model-Data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bg1"/>
              </a:solidFill>
              <a:ln w="19050">
                <a:solidFill>
                  <a:schemeClr val="tx1"/>
                </a:solidFill>
              </a:ln>
              <a:effectLst/>
            </c:spPr>
          </c:marker>
          <c:xVal>
            <c:numRef>
              <c:f>'Watson-model'!$B$8:$B$43</c:f>
              <c:numCache>
                <c:formatCode>General</c:formatCode>
                <c:ptCount val="36"/>
                <c:pt idx="0">
                  <c:v>50</c:v>
                </c:pt>
                <c:pt idx="1">
                  <c:v>60</c:v>
                </c:pt>
                <c:pt idx="2">
                  <c:v>70</c:v>
                </c:pt>
                <c:pt idx="3">
                  <c:v>80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120</c:v>
                </c:pt>
                <c:pt idx="8">
                  <c:v>130</c:v>
                </c:pt>
                <c:pt idx="9">
                  <c:v>140</c:v>
                </c:pt>
                <c:pt idx="10">
                  <c:v>150</c:v>
                </c:pt>
                <c:pt idx="11">
                  <c:v>160</c:v>
                </c:pt>
                <c:pt idx="12">
                  <c:v>170</c:v>
                </c:pt>
                <c:pt idx="13">
                  <c:v>180</c:v>
                </c:pt>
                <c:pt idx="14">
                  <c:v>190</c:v>
                </c:pt>
                <c:pt idx="15">
                  <c:v>200</c:v>
                </c:pt>
                <c:pt idx="16">
                  <c:v>210</c:v>
                </c:pt>
                <c:pt idx="17">
                  <c:v>220</c:v>
                </c:pt>
                <c:pt idx="18">
                  <c:v>230</c:v>
                </c:pt>
                <c:pt idx="19">
                  <c:v>240</c:v>
                </c:pt>
                <c:pt idx="20">
                  <c:v>250</c:v>
                </c:pt>
                <c:pt idx="21">
                  <c:v>260</c:v>
                </c:pt>
                <c:pt idx="22">
                  <c:v>270</c:v>
                </c:pt>
                <c:pt idx="23">
                  <c:v>280</c:v>
                </c:pt>
                <c:pt idx="24">
                  <c:v>290</c:v>
                </c:pt>
                <c:pt idx="25">
                  <c:v>300</c:v>
                </c:pt>
                <c:pt idx="26">
                  <c:v>310</c:v>
                </c:pt>
                <c:pt idx="27">
                  <c:v>320</c:v>
                </c:pt>
                <c:pt idx="28">
                  <c:v>330</c:v>
                </c:pt>
                <c:pt idx="29">
                  <c:v>340</c:v>
                </c:pt>
                <c:pt idx="30">
                  <c:v>350</c:v>
                </c:pt>
                <c:pt idx="31">
                  <c:v>360</c:v>
                </c:pt>
                <c:pt idx="32">
                  <c:v>370</c:v>
                </c:pt>
                <c:pt idx="33">
                  <c:v>380</c:v>
                </c:pt>
                <c:pt idx="34">
                  <c:v>390</c:v>
                </c:pt>
                <c:pt idx="35">
                  <c:v>400</c:v>
                </c:pt>
              </c:numCache>
            </c:numRef>
          </c:xVal>
          <c:yVal>
            <c:numRef>
              <c:f>'Watson-model'!$C$8:$C$43</c:f>
              <c:numCache>
                <c:formatCode>General</c:formatCode>
                <c:ptCount val="36"/>
                <c:pt idx="0">
                  <c:v>0.64240916359774558</c:v>
                </c:pt>
                <c:pt idx="1">
                  <c:v>0.66377728360729227</c:v>
                </c:pt>
                <c:pt idx="2">
                  <c:v>0.68239734088950654</c:v>
                </c:pt>
                <c:pt idx="3">
                  <c:v>0.69894844105214404</c:v>
                </c:pt>
                <c:pt idx="4">
                  <c:v>0.71388044183624555</c:v>
                </c:pt>
                <c:pt idx="5">
                  <c:v>0.72750767706382846</c:v>
                </c:pt>
                <c:pt idx="6">
                  <c:v>0.74005896808481408</c:v>
                </c:pt>
                <c:pt idx="7">
                  <c:v>0.75170638441772974</c:v>
                </c:pt>
                <c:pt idx="8">
                  <c:v>0.7625827797526562</c:v>
                </c:pt>
                <c:pt idx="9">
                  <c:v>0.77279299928529299</c:v>
                </c:pt>
                <c:pt idx="10">
                  <c:v>0.78242132529628627</c:v>
                </c:pt>
                <c:pt idx="11">
                  <c:v>0.79153658688410078</c:v>
                </c:pt>
                <c:pt idx="12">
                  <c:v>0.8001957649127116</c:v>
                </c:pt>
                <c:pt idx="13">
                  <c:v>0.80844659660986362</c:v>
                </c:pt>
                <c:pt idx="14">
                  <c:v>0.81632949683880773</c:v>
                </c:pt>
                <c:pt idx="15">
                  <c:v>0.82387900138706083</c:v>
                </c:pt>
                <c:pt idx="16">
                  <c:v>0.83112486884099457</c:v>
                </c:pt>
                <c:pt idx="17">
                  <c:v>0.83809293402104024</c:v>
                </c:pt>
                <c:pt idx="18">
                  <c:v>0.84480577760373854</c:v>
                </c:pt>
                <c:pt idx="19">
                  <c:v>0.85128325769684099</c:v>
                </c:pt>
                <c:pt idx="20">
                  <c:v>0.85754293632661727</c:v>
                </c:pt>
                <c:pt idx="21">
                  <c:v>0.86360042493746092</c:v>
                </c:pt>
                <c:pt idx="22">
                  <c:v>0.8694696667720041</c:v>
                </c:pt>
                <c:pt idx="23">
                  <c:v>0.87516316954854412</c:v>
                </c:pt>
                <c:pt idx="24">
                  <c:v>0.88069219862806636</c:v>
                </c:pt>
                <c:pt idx="25">
                  <c:v>0.88606693849704721</c:v>
                </c:pt>
                <c:pt idx="26">
                  <c:v>0.89129662863530257</c:v>
                </c:pt>
                <c:pt idx="27">
                  <c:v>0.89638967851906315</c:v>
                </c:pt>
                <c:pt idx="28">
                  <c:v>0.90135376550901081</c:v>
                </c:pt>
                <c:pt idx="29">
                  <c:v>0.90619591860691684</c:v>
                </c:pt>
                <c:pt idx="30">
                  <c:v>0.91092259047270641</c:v>
                </c:pt>
                <c:pt idx="31">
                  <c:v>0.91553971963276592</c:v>
                </c:pt>
                <c:pt idx="32">
                  <c:v>0.92005278444837213</c:v>
                </c:pt>
                <c:pt idx="33">
                  <c:v>0.92446685012693197</c:v>
                </c:pt>
                <c:pt idx="34">
                  <c:v>0.92878660983081451</c:v>
                </c:pt>
                <c:pt idx="35">
                  <c:v>0.93301642075591107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A4B-4126-941E-344CC04F50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5858863"/>
        <c:axId val="205861775"/>
      </c:scatterChart>
      <c:valAx>
        <c:axId val="205858863"/>
        <c:scaling>
          <c:orientation val="minMax"/>
          <c:max val="400"/>
          <c:min val="5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b="1"/>
                  <a:t>Molecular Weight, M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05861775"/>
        <c:crosses val="autoZero"/>
        <c:crossBetween val="midCat"/>
        <c:majorUnit val="50"/>
      </c:valAx>
      <c:valAx>
        <c:axId val="205861775"/>
        <c:scaling>
          <c:orientation val="minMax"/>
          <c:max val="1"/>
          <c:min val="0.5500000000000000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b="1"/>
                  <a:t>Specific Gravity, </a:t>
                </a:r>
                <a:r>
                  <a:rPr lang="el-GR" b="1"/>
                  <a:t>γ</a:t>
                </a:r>
                <a:endParaRPr lang="en-US" b="1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05858863"/>
        <c:crosses val="autoZero"/>
        <c:crossBetween val="midCat"/>
      </c:valAx>
      <c:spPr>
        <a:noFill/>
        <a:ln w="12700">
          <a:solidFill>
            <a:schemeClr val="tx1"/>
          </a:solidFill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1"/>
          <c:order val="0"/>
          <c:tx>
            <c:v>Soreide-Data</c:v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'Jacoby-model'!$B$8:$B$43</c:f>
              <c:numCache>
                <c:formatCode>General</c:formatCode>
                <c:ptCount val="36"/>
                <c:pt idx="0">
                  <c:v>50</c:v>
                </c:pt>
                <c:pt idx="1">
                  <c:v>60</c:v>
                </c:pt>
                <c:pt idx="2">
                  <c:v>70</c:v>
                </c:pt>
                <c:pt idx="3">
                  <c:v>80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120</c:v>
                </c:pt>
                <c:pt idx="8">
                  <c:v>130</c:v>
                </c:pt>
                <c:pt idx="9">
                  <c:v>140</c:v>
                </c:pt>
                <c:pt idx="10">
                  <c:v>150</c:v>
                </c:pt>
                <c:pt idx="11">
                  <c:v>160</c:v>
                </c:pt>
                <c:pt idx="12">
                  <c:v>170</c:v>
                </c:pt>
                <c:pt idx="13">
                  <c:v>180</c:v>
                </c:pt>
                <c:pt idx="14">
                  <c:v>190</c:v>
                </c:pt>
                <c:pt idx="15">
                  <c:v>200</c:v>
                </c:pt>
                <c:pt idx="16">
                  <c:v>210</c:v>
                </c:pt>
                <c:pt idx="17">
                  <c:v>220</c:v>
                </c:pt>
                <c:pt idx="18">
                  <c:v>230</c:v>
                </c:pt>
                <c:pt idx="19">
                  <c:v>240</c:v>
                </c:pt>
                <c:pt idx="20">
                  <c:v>250</c:v>
                </c:pt>
                <c:pt idx="21">
                  <c:v>260</c:v>
                </c:pt>
                <c:pt idx="22">
                  <c:v>270</c:v>
                </c:pt>
                <c:pt idx="23">
                  <c:v>280</c:v>
                </c:pt>
                <c:pt idx="24">
                  <c:v>290</c:v>
                </c:pt>
                <c:pt idx="25">
                  <c:v>300</c:v>
                </c:pt>
                <c:pt idx="26">
                  <c:v>310</c:v>
                </c:pt>
                <c:pt idx="27">
                  <c:v>320</c:v>
                </c:pt>
                <c:pt idx="28">
                  <c:v>330</c:v>
                </c:pt>
                <c:pt idx="29">
                  <c:v>340</c:v>
                </c:pt>
                <c:pt idx="30">
                  <c:v>350</c:v>
                </c:pt>
                <c:pt idx="31">
                  <c:v>360</c:v>
                </c:pt>
                <c:pt idx="32">
                  <c:v>370</c:v>
                </c:pt>
                <c:pt idx="33">
                  <c:v>380</c:v>
                </c:pt>
                <c:pt idx="34">
                  <c:v>390</c:v>
                </c:pt>
                <c:pt idx="35">
                  <c:v>400</c:v>
                </c:pt>
              </c:numCache>
            </c:numRef>
          </c:xVal>
          <c:yVal>
            <c:numRef>
              <c:f>'Jacoby-model'!$D$8:$D$43</c:f>
              <c:numCache>
                <c:formatCode>General</c:formatCode>
                <c:ptCount val="36"/>
                <c:pt idx="0">
                  <c:v>0.59385999999999994</c:v>
                </c:pt>
                <c:pt idx="1">
                  <c:v>0.64829666666666663</c:v>
                </c:pt>
                <c:pt idx="2">
                  <c:v>0.68718000000000001</c:v>
                </c:pt>
                <c:pt idx="3">
                  <c:v>0.71634249999999999</c:v>
                </c:pt>
                <c:pt idx="4">
                  <c:v>0.73902444444444437</c:v>
                </c:pt>
                <c:pt idx="5">
                  <c:v>0.7571699999999999</c:v>
                </c:pt>
                <c:pt idx="6">
                  <c:v>0.77201636363636361</c:v>
                </c:pt>
                <c:pt idx="7">
                  <c:v>0.78438833333333324</c:v>
                </c:pt>
                <c:pt idx="8">
                  <c:v>0.79485692307692302</c:v>
                </c:pt>
                <c:pt idx="9">
                  <c:v>0.80382999999999993</c:v>
                </c:pt>
                <c:pt idx="10">
                  <c:v>0.81160666666666659</c:v>
                </c:pt>
                <c:pt idx="11">
                  <c:v>0.81841124999999992</c:v>
                </c:pt>
                <c:pt idx="12">
                  <c:v>0.82441529411764702</c:v>
                </c:pt>
                <c:pt idx="13">
                  <c:v>0.82975222222222222</c:v>
                </c:pt>
                <c:pt idx="14">
                  <c:v>0.83452736842105257</c:v>
                </c:pt>
                <c:pt idx="15">
                  <c:v>0.83882499999999993</c:v>
                </c:pt>
                <c:pt idx="16">
                  <c:v>0.84271333333333331</c:v>
                </c:pt>
                <c:pt idx="17">
                  <c:v>0.84624818181818173</c:v>
                </c:pt>
                <c:pt idx="18">
                  <c:v>0.84947565217391297</c:v>
                </c:pt>
                <c:pt idx="19">
                  <c:v>0.8524341666666666</c:v>
                </c:pt>
                <c:pt idx="20">
                  <c:v>0.85515600000000003</c:v>
                </c:pt>
                <c:pt idx="21">
                  <c:v>0.85766846153846155</c:v>
                </c:pt>
                <c:pt idx="22">
                  <c:v>0.85999481481481477</c:v>
                </c:pt>
                <c:pt idx="23">
                  <c:v>0.862155</c:v>
                </c:pt>
                <c:pt idx="24">
                  <c:v>0.86416620689655166</c:v>
                </c:pt>
                <c:pt idx="25">
                  <c:v>0.86604333333333328</c:v>
                </c:pt>
                <c:pt idx="26">
                  <c:v>0.86779935483870962</c:v>
                </c:pt>
                <c:pt idx="27">
                  <c:v>0.869445625</c:v>
                </c:pt>
                <c:pt idx="28">
                  <c:v>0.87099212121212122</c:v>
                </c:pt>
                <c:pt idx="29">
                  <c:v>0.87244764705882349</c:v>
                </c:pt>
                <c:pt idx="30">
                  <c:v>0.87381999999999993</c:v>
                </c:pt>
                <c:pt idx="31">
                  <c:v>0.87511611111111109</c:v>
                </c:pt>
                <c:pt idx="32">
                  <c:v>0.8763421621621621</c:v>
                </c:pt>
                <c:pt idx="33">
                  <c:v>0.87750368421052627</c:v>
                </c:pt>
                <c:pt idx="34">
                  <c:v>0.87860564102564098</c:v>
                </c:pt>
                <c:pt idx="35">
                  <c:v>0.87965249999999995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B18-42F0-A316-809D0980B946}"/>
            </c:ext>
          </c:extLst>
        </c:ser>
        <c:ser>
          <c:idx val="0"/>
          <c:order val="1"/>
          <c:tx>
            <c:v>Model-Data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bg1"/>
              </a:solidFill>
              <a:ln w="19050">
                <a:solidFill>
                  <a:schemeClr val="tx1"/>
                </a:solidFill>
              </a:ln>
              <a:effectLst/>
            </c:spPr>
          </c:marker>
          <c:xVal>
            <c:numRef>
              <c:f>'Jacoby-model'!$B$8:$B$43</c:f>
              <c:numCache>
                <c:formatCode>General</c:formatCode>
                <c:ptCount val="36"/>
                <c:pt idx="0">
                  <c:v>50</c:v>
                </c:pt>
                <c:pt idx="1">
                  <c:v>60</c:v>
                </c:pt>
                <c:pt idx="2">
                  <c:v>70</c:v>
                </c:pt>
                <c:pt idx="3">
                  <c:v>80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120</c:v>
                </c:pt>
                <c:pt idx="8">
                  <c:v>130</c:v>
                </c:pt>
                <c:pt idx="9">
                  <c:v>140</c:v>
                </c:pt>
                <c:pt idx="10">
                  <c:v>150</c:v>
                </c:pt>
                <c:pt idx="11">
                  <c:v>160</c:v>
                </c:pt>
                <c:pt idx="12">
                  <c:v>170</c:v>
                </c:pt>
                <c:pt idx="13">
                  <c:v>180</c:v>
                </c:pt>
                <c:pt idx="14">
                  <c:v>190</c:v>
                </c:pt>
                <c:pt idx="15">
                  <c:v>200</c:v>
                </c:pt>
                <c:pt idx="16">
                  <c:v>210</c:v>
                </c:pt>
                <c:pt idx="17">
                  <c:v>220</c:v>
                </c:pt>
                <c:pt idx="18">
                  <c:v>230</c:v>
                </c:pt>
                <c:pt idx="19">
                  <c:v>240</c:v>
                </c:pt>
                <c:pt idx="20">
                  <c:v>250</c:v>
                </c:pt>
                <c:pt idx="21">
                  <c:v>260</c:v>
                </c:pt>
                <c:pt idx="22">
                  <c:v>270</c:v>
                </c:pt>
                <c:pt idx="23">
                  <c:v>280</c:v>
                </c:pt>
                <c:pt idx="24">
                  <c:v>290</c:v>
                </c:pt>
                <c:pt idx="25">
                  <c:v>300</c:v>
                </c:pt>
                <c:pt idx="26">
                  <c:v>310</c:v>
                </c:pt>
                <c:pt idx="27">
                  <c:v>320</c:v>
                </c:pt>
                <c:pt idx="28">
                  <c:v>330</c:v>
                </c:pt>
                <c:pt idx="29">
                  <c:v>340</c:v>
                </c:pt>
                <c:pt idx="30">
                  <c:v>350</c:v>
                </c:pt>
                <c:pt idx="31">
                  <c:v>360</c:v>
                </c:pt>
                <c:pt idx="32">
                  <c:v>370</c:v>
                </c:pt>
                <c:pt idx="33">
                  <c:v>380</c:v>
                </c:pt>
                <c:pt idx="34">
                  <c:v>390</c:v>
                </c:pt>
                <c:pt idx="35">
                  <c:v>400</c:v>
                </c:pt>
              </c:numCache>
            </c:numRef>
          </c:xVal>
          <c:yVal>
            <c:numRef>
              <c:f>'Jacoby-model'!$C$8:$C$43</c:f>
              <c:numCache>
                <c:formatCode>General</c:formatCode>
                <c:ptCount val="36"/>
                <c:pt idx="0">
                  <c:v>0.59385999999999994</c:v>
                </c:pt>
                <c:pt idx="1">
                  <c:v>0.64829666666666652</c:v>
                </c:pt>
                <c:pt idx="2">
                  <c:v>0.6871799999999999</c:v>
                </c:pt>
                <c:pt idx="3">
                  <c:v>0.71634249999999999</c:v>
                </c:pt>
                <c:pt idx="4">
                  <c:v>0.73902444444444448</c:v>
                </c:pt>
                <c:pt idx="5">
                  <c:v>0.75717000000000001</c:v>
                </c:pt>
                <c:pt idx="6">
                  <c:v>0.77201636363636361</c:v>
                </c:pt>
                <c:pt idx="7">
                  <c:v>0.78438833333333324</c:v>
                </c:pt>
                <c:pt idx="8">
                  <c:v>0.79485692307692302</c:v>
                </c:pt>
                <c:pt idx="9">
                  <c:v>0.80382999999999993</c:v>
                </c:pt>
                <c:pt idx="10">
                  <c:v>0.8116066666666667</c:v>
                </c:pt>
                <c:pt idx="11">
                  <c:v>0.81841125000000003</c:v>
                </c:pt>
                <c:pt idx="12">
                  <c:v>0.82441529411764713</c:v>
                </c:pt>
                <c:pt idx="13">
                  <c:v>0.82975222222222222</c:v>
                </c:pt>
                <c:pt idx="14">
                  <c:v>0.83452736842105257</c:v>
                </c:pt>
                <c:pt idx="15">
                  <c:v>0.83882500000000004</c:v>
                </c:pt>
                <c:pt idx="16">
                  <c:v>0.84271333333333331</c:v>
                </c:pt>
                <c:pt idx="17">
                  <c:v>0.84624818181818184</c:v>
                </c:pt>
                <c:pt idx="18">
                  <c:v>0.84947565217391308</c:v>
                </c:pt>
                <c:pt idx="19">
                  <c:v>0.85243416666666671</c:v>
                </c:pt>
                <c:pt idx="20">
                  <c:v>0.85515599999999992</c:v>
                </c:pt>
                <c:pt idx="21">
                  <c:v>0.85766846153846155</c:v>
                </c:pt>
                <c:pt idx="22">
                  <c:v>0.85999481481481477</c:v>
                </c:pt>
                <c:pt idx="23">
                  <c:v>0.862155</c:v>
                </c:pt>
                <c:pt idx="24">
                  <c:v>0.86416620689655177</c:v>
                </c:pt>
                <c:pt idx="25">
                  <c:v>0.86604333333333339</c:v>
                </c:pt>
                <c:pt idx="26">
                  <c:v>0.86779935483870962</c:v>
                </c:pt>
                <c:pt idx="27">
                  <c:v>0.869445625</c:v>
                </c:pt>
                <c:pt idx="28">
                  <c:v>0.87099212121212122</c:v>
                </c:pt>
                <c:pt idx="29">
                  <c:v>0.87244764705882349</c:v>
                </c:pt>
                <c:pt idx="30">
                  <c:v>0.87382000000000004</c:v>
                </c:pt>
                <c:pt idx="31">
                  <c:v>0.87511611111111109</c:v>
                </c:pt>
                <c:pt idx="32">
                  <c:v>0.8763421621621621</c:v>
                </c:pt>
                <c:pt idx="33">
                  <c:v>0.87750368421052627</c:v>
                </c:pt>
                <c:pt idx="34">
                  <c:v>0.87860564102564109</c:v>
                </c:pt>
                <c:pt idx="35">
                  <c:v>0.87965250000000006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B18-42F0-A316-809D0980B9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5858863"/>
        <c:axId val="205861775"/>
      </c:scatterChart>
      <c:valAx>
        <c:axId val="205858863"/>
        <c:scaling>
          <c:orientation val="minMax"/>
          <c:max val="400"/>
          <c:min val="5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b="1"/>
                  <a:t>Molecular Weight, M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05861775"/>
        <c:crosses val="autoZero"/>
        <c:crossBetween val="midCat"/>
        <c:majorUnit val="50"/>
      </c:valAx>
      <c:valAx>
        <c:axId val="205861775"/>
        <c:scaling>
          <c:orientation val="minMax"/>
          <c:max val="1"/>
          <c:min val="0.5500000000000000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b="1"/>
                  <a:t>Specific Gravity, </a:t>
                </a:r>
                <a:r>
                  <a:rPr lang="el-GR" b="1"/>
                  <a:t>γ</a:t>
                </a:r>
                <a:endParaRPr lang="en-US" b="1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05858863"/>
        <c:crosses val="autoZero"/>
        <c:crossBetween val="midCat"/>
      </c:valAx>
      <c:spPr>
        <a:noFill/>
        <a:ln w="12700">
          <a:solidFill>
            <a:schemeClr val="tx1"/>
          </a:solidFill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1"/>
          <c:order val="0"/>
          <c:tx>
            <c:v>Soreide-Data</c:v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'modified-Jacoby-model'!$B$8:$B$43</c:f>
              <c:numCache>
                <c:formatCode>General</c:formatCode>
                <c:ptCount val="36"/>
                <c:pt idx="0">
                  <c:v>50</c:v>
                </c:pt>
                <c:pt idx="1">
                  <c:v>60</c:v>
                </c:pt>
                <c:pt idx="2">
                  <c:v>70</c:v>
                </c:pt>
                <c:pt idx="3">
                  <c:v>80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120</c:v>
                </c:pt>
                <c:pt idx="8">
                  <c:v>130</c:v>
                </c:pt>
                <c:pt idx="9">
                  <c:v>140</c:v>
                </c:pt>
                <c:pt idx="10">
                  <c:v>150</c:v>
                </c:pt>
                <c:pt idx="11">
                  <c:v>160</c:v>
                </c:pt>
                <c:pt idx="12">
                  <c:v>170</c:v>
                </c:pt>
                <c:pt idx="13">
                  <c:v>180</c:v>
                </c:pt>
                <c:pt idx="14">
                  <c:v>190</c:v>
                </c:pt>
                <c:pt idx="15">
                  <c:v>200</c:v>
                </c:pt>
                <c:pt idx="16">
                  <c:v>210</c:v>
                </c:pt>
                <c:pt idx="17">
                  <c:v>220</c:v>
                </c:pt>
                <c:pt idx="18">
                  <c:v>230</c:v>
                </c:pt>
                <c:pt idx="19">
                  <c:v>240</c:v>
                </c:pt>
                <c:pt idx="20">
                  <c:v>250</c:v>
                </c:pt>
                <c:pt idx="21">
                  <c:v>260</c:v>
                </c:pt>
                <c:pt idx="22">
                  <c:v>270</c:v>
                </c:pt>
                <c:pt idx="23">
                  <c:v>280</c:v>
                </c:pt>
                <c:pt idx="24">
                  <c:v>290</c:v>
                </c:pt>
                <c:pt idx="25">
                  <c:v>300</c:v>
                </c:pt>
                <c:pt idx="26">
                  <c:v>310</c:v>
                </c:pt>
                <c:pt idx="27">
                  <c:v>320</c:v>
                </c:pt>
                <c:pt idx="28">
                  <c:v>330</c:v>
                </c:pt>
                <c:pt idx="29">
                  <c:v>340</c:v>
                </c:pt>
                <c:pt idx="30">
                  <c:v>350</c:v>
                </c:pt>
                <c:pt idx="31">
                  <c:v>360</c:v>
                </c:pt>
                <c:pt idx="32">
                  <c:v>370</c:v>
                </c:pt>
                <c:pt idx="33">
                  <c:v>380</c:v>
                </c:pt>
                <c:pt idx="34">
                  <c:v>390</c:v>
                </c:pt>
                <c:pt idx="35">
                  <c:v>400</c:v>
                </c:pt>
              </c:numCache>
            </c:numRef>
          </c:xVal>
          <c:yVal>
            <c:numRef>
              <c:f>'modified-Jacoby-model'!$D$8:$D$43</c:f>
              <c:numCache>
                <c:formatCode>General</c:formatCode>
                <c:ptCount val="36"/>
                <c:pt idx="0">
                  <c:v>0.59385999999999994</c:v>
                </c:pt>
                <c:pt idx="1">
                  <c:v>0.64829666666666663</c:v>
                </c:pt>
                <c:pt idx="2">
                  <c:v>0.68718000000000001</c:v>
                </c:pt>
                <c:pt idx="3">
                  <c:v>0.71634249999999999</c:v>
                </c:pt>
                <c:pt idx="4">
                  <c:v>0.73902444444444437</c:v>
                </c:pt>
                <c:pt idx="5">
                  <c:v>0.7571699999999999</c:v>
                </c:pt>
                <c:pt idx="6">
                  <c:v>0.77201636363636361</c:v>
                </c:pt>
                <c:pt idx="7">
                  <c:v>0.78438833333333324</c:v>
                </c:pt>
                <c:pt idx="8">
                  <c:v>0.79485692307692302</c:v>
                </c:pt>
                <c:pt idx="9">
                  <c:v>0.80382999999999993</c:v>
                </c:pt>
                <c:pt idx="10">
                  <c:v>0.81160666666666659</c:v>
                </c:pt>
                <c:pt idx="11">
                  <c:v>0.81841124999999992</c:v>
                </c:pt>
                <c:pt idx="12">
                  <c:v>0.82441529411764702</c:v>
                </c:pt>
                <c:pt idx="13">
                  <c:v>0.82975222222222222</c:v>
                </c:pt>
                <c:pt idx="14">
                  <c:v>0.83452736842105257</c:v>
                </c:pt>
                <c:pt idx="15">
                  <c:v>0.83882499999999993</c:v>
                </c:pt>
                <c:pt idx="16">
                  <c:v>0.84271333333333331</c:v>
                </c:pt>
                <c:pt idx="17">
                  <c:v>0.84624818181818173</c:v>
                </c:pt>
                <c:pt idx="18">
                  <c:v>0.84947565217391297</c:v>
                </c:pt>
                <c:pt idx="19">
                  <c:v>0.8524341666666666</c:v>
                </c:pt>
                <c:pt idx="20">
                  <c:v>0.85515600000000003</c:v>
                </c:pt>
                <c:pt idx="21">
                  <c:v>0.85766846153846155</c:v>
                </c:pt>
                <c:pt idx="22">
                  <c:v>0.85999481481481477</c:v>
                </c:pt>
                <c:pt idx="23">
                  <c:v>0.862155</c:v>
                </c:pt>
                <c:pt idx="24">
                  <c:v>0.86416620689655166</c:v>
                </c:pt>
                <c:pt idx="25">
                  <c:v>0.86604333333333328</c:v>
                </c:pt>
                <c:pt idx="26">
                  <c:v>0.86779935483870962</c:v>
                </c:pt>
                <c:pt idx="27">
                  <c:v>0.869445625</c:v>
                </c:pt>
                <c:pt idx="28">
                  <c:v>0.87099212121212122</c:v>
                </c:pt>
                <c:pt idx="29">
                  <c:v>0.87244764705882349</c:v>
                </c:pt>
                <c:pt idx="30">
                  <c:v>0.87381999999999993</c:v>
                </c:pt>
                <c:pt idx="31">
                  <c:v>0.87511611111111109</c:v>
                </c:pt>
                <c:pt idx="32">
                  <c:v>0.8763421621621621</c:v>
                </c:pt>
                <c:pt idx="33">
                  <c:v>0.87750368421052627</c:v>
                </c:pt>
                <c:pt idx="34">
                  <c:v>0.87860564102564098</c:v>
                </c:pt>
                <c:pt idx="35">
                  <c:v>0.87965249999999995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10A-4CDC-8840-518DAA62BDD8}"/>
            </c:ext>
          </c:extLst>
        </c:ser>
        <c:ser>
          <c:idx val="0"/>
          <c:order val="1"/>
          <c:tx>
            <c:v>Model-Data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bg1"/>
              </a:solidFill>
              <a:ln w="19050">
                <a:solidFill>
                  <a:schemeClr val="tx1"/>
                </a:solidFill>
              </a:ln>
              <a:effectLst/>
            </c:spPr>
          </c:marker>
          <c:xVal>
            <c:numRef>
              <c:f>'modified-Jacoby-model'!$B$8:$B$43</c:f>
              <c:numCache>
                <c:formatCode>General</c:formatCode>
                <c:ptCount val="36"/>
                <c:pt idx="0">
                  <c:v>50</c:v>
                </c:pt>
                <c:pt idx="1">
                  <c:v>60</c:v>
                </c:pt>
                <c:pt idx="2">
                  <c:v>70</c:v>
                </c:pt>
                <c:pt idx="3">
                  <c:v>80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120</c:v>
                </c:pt>
                <c:pt idx="8">
                  <c:v>130</c:v>
                </c:pt>
                <c:pt idx="9">
                  <c:v>140</c:v>
                </c:pt>
                <c:pt idx="10">
                  <c:v>150</c:v>
                </c:pt>
                <c:pt idx="11">
                  <c:v>160</c:v>
                </c:pt>
                <c:pt idx="12">
                  <c:v>170</c:v>
                </c:pt>
                <c:pt idx="13">
                  <c:v>180</c:v>
                </c:pt>
                <c:pt idx="14">
                  <c:v>190</c:v>
                </c:pt>
                <c:pt idx="15">
                  <c:v>200</c:v>
                </c:pt>
                <c:pt idx="16">
                  <c:v>210</c:v>
                </c:pt>
                <c:pt idx="17">
                  <c:v>220</c:v>
                </c:pt>
                <c:pt idx="18">
                  <c:v>230</c:v>
                </c:pt>
                <c:pt idx="19">
                  <c:v>240</c:v>
                </c:pt>
                <c:pt idx="20">
                  <c:v>250</c:v>
                </c:pt>
                <c:pt idx="21">
                  <c:v>260</c:v>
                </c:pt>
                <c:pt idx="22">
                  <c:v>270</c:v>
                </c:pt>
                <c:pt idx="23">
                  <c:v>280</c:v>
                </c:pt>
                <c:pt idx="24">
                  <c:v>290</c:v>
                </c:pt>
                <c:pt idx="25">
                  <c:v>300</c:v>
                </c:pt>
                <c:pt idx="26">
                  <c:v>310</c:v>
                </c:pt>
                <c:pt idx="27">
                  <c:v>320</c:v>
                </c:pt>
                <c:pt idx="28">
                  <c:v>330</c:v>
                </c:pt>
                <c:pt idx="29">
                  <c:v>340</c:v>
                </c:pt>
                <c:pt idx="30">
                  <c:v>350</c:v>
                </c:pt>
                <c:pt idx="31">
                  <c:v>360</c:v>
                </c:pt>
                <c:pt idx="32">
                  <c:v>370</c:v>
                </c:pt>
                <c:pt idx="33">
                  <c:v>380</c:v>
                </c:pt>
                <c:pt idx="34">
                  <c:v>390</c:v>
                </c:pt>
                <c:pt idx="35">
                  <c:v>400</c:v>
                </c:pt>
              </c:numCache>
            </c:numRef>
          </c:xVal>
          <c:yVal>
            <c:numRef>
              <c:f>'modified-Jacoby-model'!$C$8:$C$43</c:f>
              <c:numCache>
                <c:formatCode>General</c:formatCode>
                <c:ptCount val="36"/>
                <c:pt idx="0">
                  <c:v>0.59386000000000005</c:v>
                </c:pt>
                <c:pt idx="1">
                  <c:v>0.64829666666666663</c:v>
                </c:pt>
                <c:pt idx="2">
                  <c:v>0.68718000000000001</c:v>
                </c:pt>
                <c:pt idx="3">
                  <c:v>0.71634249999999999</c:v>
                </c:pt>
                <c:pt idx="4">
                  <c:v>0.73902444444444448</c:v>
                </c:pt>
                <c:pt idx="5">
                  <c:v>0.75717000000000001</c:v>
                </c:pt>
                <c:pt idx="6">
                  <c:v>0.77201636363636361</c:v>
                </c:pt>
                <c:pt idx="7">
                  <c:v>0.78438833333333324</c:v>
                </c:pt>
                <c:pt idx="8">
                  <c:v>0.79485692307692302</c:v>
                </c:pt>
                <c:pt idx="9">
                  <c:v>0.80382999999999993</c:v>
                </c:pt>
                <c:pt idx="10">
                  <c:v>0.81160666666666659</c:v>
                </c:pt>
                <c:pt idx="11">
                  <c:v>0.81841124999999992</c:v>
                </c:pt>
                <c:pt idx="12">
                  <c:v>0.82441529411764702</c:v>
                </c:pt>
                <c:pt idx="13">
                  <c:v>0.82975222222222222</c:v>
                </c:pt>
                <c:pt idx="14">
                  <c:v>0.83452736842105257</c:v>
                </c:pt>
                <c:pt idx="15">
                  <c:v>0.83882499999999993</c:v>
                </c:pt>
                <c:pt idx="16">
                  <c:v>0.84271333333333331</c:v>
                </c:pt>
                <c:pt idx="17">
                  <c:v>0.84624818181818173</c:v>
                </c:pt>
                <c:pt idx="18">
                  <c:v>0.84947565217391297</c:v>
                </c:pt>
                <c:pt idx="19">
                  <c:v>0.8524341666666666</c:v>
                </c:pt>
                <c:pt idx="20">
                  <c:v>0.85515600000000003</c:v>
                </c:pt>
                <c:pt idx="21">
                  <c:v>0.85766846153846155</c:v>
                </c:pt>
                <c:pt idx="22">
                  <c:v>0.85999481481481477</c:v>
                </c:pt>
                <c:pt idx="23">
                  <c:v>0.862155</c:v>
                </c:pt>
                <c:pt idx="24">
                  <c:v>0.86416620689655166</c:v>
                </c:pt>
                <c:pt idx="25">
                  <c:v>0.86604333333333328</c:v>
                </c:pt>
                <c:pt idx="26">
                  <c:v>0.86779935483870962</c:v>
                </c:pt>
                <c:pt idx="27">
                  <c:v>0.869445625</c:v>
                </c:pt>
                <c:pt idx="28">
                  <c:v>0.87099212121212122</c:v>
                </c:pt>
                <c:pt idx="29">
                  <c:v>0.87244764705882349</c:v>
                </c:pt>
                <c:pt idx="30">
                  <c:v>0.87381999999999993</c:v>
                </c:pt>
                <c:pt idx="31">
                  <c:v>0.87511611111111109</c:v>
                </c:pt>
                <c:pt idx="32">
                  <c:v>0.8763421621621621</c:v>
                </c:pt>
                <c:pt idx="33">
                  <c:v>0.87750368421052627</c:v>
                </c:pt>
                <c:pt idx="34">
                  <c:v>0.87860564102564098</c:v>
                </c:pt>
                <c:pt idx="35">
                  <c:v>0.87965249999999995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10A-4CDC-8840-518DAA62BD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5858863"/>
        <c:axId val="205861775"/>
      </c:scatterChart>
      <c:valAx>
        <c:axId val="205858863"/>
        <c:scaling>
          <c:orientation val="minMax"/>
          <c:max val="400"/>
          <c:min val="5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b="1"/>
                  <a:t>Molecular Weight, M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05861775"/>
        <c:crosses val="autoZero"/>
        <c:crossBetween val="midCat"/>
        <c:majorUnit val="50"/>
      </c:valAx>
      <c:valAx>
        <c:axId val="205861775"/>
        <c:scaling>
          <c:orientation val="minMax"/>
          <c:max val="1"/>
          <c:min val="0.5500000000000000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b="1"/>
                  <a:t>Specific Gravity, </a:t>
                </a:r>
                <a:r>
                  <a:rPr lang="el-GR" b="1"/>
                  <a:t>γ</a:t>
                </a:r>
                <a:endParaRPr lang="en-US" b="1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05858863"/>
        <c:crosses val="autoZero"/>
        <c:crossBetween val="midCat"/>
      </c:valAx>
      <c:spPr>
        <a:noFill/>
        <a:ln w="12700">
          <a:solidFill>
            <a:schemeClr val="tx1"/>
          </a:solidFill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1"/>
          <c:order val="0"/>
          <c:tx>
            <c:v>Soreide-Data</c:v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'Molar-volume-model'!$B$8:$B$43</c:f>
              <c:numCache>
                <c:formatCode>General</c:formatCode>
                <c:ptCount val="36"/>
                <c:pt idx="0">
                  <c:v>50</c:v>
                </c:pt>
                <c:pt idx="1">
                  <c:v>60</c:v>
                </c:pt>
                <c:pt idx="2">
                  <c:v>70</c:v>
                </c:pt>
                <c:pt idx="3">
                  <c:v>80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120</c:v>
                </c:pt>
                <c:pt idx="8">
                  <c:v>130</c:v>
                </c:pt>
                <c:pt idx="9">
                  <c:v>140</c:v>
                </c:pt>
                <c:pt idx="10">
                  <c:v>150</c:v>
                </c:pt>
                <c:pt idx="11">
                  <c:v>160</c:v>
                </c:pt>
                <c:pt idx="12">
                  <c:v>170</c:v>
                </c:pt>
                <c:pt idx="13">
                  <c:v>180</c:v>
                </c:pt>
                <c:pt idx="14">
                  <c:v>190</c:v>
                </c:pt>
                <c:pt idx="15">
                  <c:v>200</c:v>
                </c:pt>
                <c:pt idx="16">
                  <c:v>210</c:v>
                </c:pt>
                <c:pt idx="17">
                  <c:v>220</c:v>
                </c:pt>
                <c:pt idx="18">
                  <c:v>230</c:v>
                </c:pt>
                <c:pt idx="19">
                  <c:v>240</c:v>
                </c:pt>
                <c:pt idx="20">
                  <c:v>250</c:v>
                </c:pt>
                <c:pt idx="21">
                  <c:v>260</c:v>
                </c:pt>
                <c:pt idx="22">
                  <c:v>270</c:v>
                </c:pt>
                <c:pt idx="23">
                  <c:v>280</c:v>
                </c:pt>
                <c:pt idx="24">
                  <c:v>290</c:v>
                </c:pt>
                <c:pt idx="25">
                  <c:v>300</c:v>
                </c:pt>
                <c:pt idx="26">
                  <c:v>310</c:v>
                </c:pt>
                <c:pt idx="27">
                  <c:v>320</c:v>
                </c:pt>
                <c:pt idx="28">
                  <c:v>330</c:v>
                </c:pt>
                <c:pt idx="29">
                  <c:v>340</c:v>
                </c:pt>
                <c:pt idx="30">
                  <c:v>350</c:v>
                </c:pt>
                <c:pt idx="31">
                  <c:v>360</c:v>
                </c:pt>
                <c:pt idx="32">
                  <c:v>370</c:v>
                </c:pt>
                <c:pt idx="33">
                  <c:v>380</c:v>
                </c:pt>
                <c:pt idx="34">
                  <c:v>390</c:v>
                </c:pt>
                <c:pt idx="35">
                  <c:v>400</c:v>
                </c:pt>
              </c:numCache>
            </c:numRef>
          </c:xVal>
          <c:yVal>
            <c:numRef>
              <c:f>'Molar-volume-model'!$D$8:$D$43</c:f>
              <c:numCache>
                <c:formatCode>General</c:formatCode>
                <c:ptCount val="36"/>
                <c:pt idx="0">
                  <c:v>0.53737505905781646</c:v>
                </c:pt>
                <c:pt idx="1">
                  <c:v>0.58500848744551082</c:v>
                </c:pt>
                <c:pt idx="2">
                  <c:v>0.62455196681433711</c:v>
                </c:pt>
                <c:pt idx="3">
                  <c:v>0.65790514783436826</c:v>
                </c:pt>
                <c:pt idx="4">
                  <c:v>0.68641609662392167</c:v>
                </c:pt>
                <c:pt idx="5">
                  <c:v>0.71106794415347663</c:v>
                </c:pt>
                <c:pt idx="6">
                  <c:v>0.73259454808727498</c:v>
                </c:pt>
                <c:pt idx="7">
                  <c:v>0.75155478761208294</c:v>
                </c:pt>
                <c:pt idx="8">
                  <c:v>0.76838178118678058</c:v>
                </c:pt>
                <c:pt idx="9">
                  <c:v>0.78341637638175166</c:v>
                </c:pt>
                <c:pt idx="10">
                  <c:v>0.79693047894171676</c:v>
                </c:pt>
                <c:pt idx="11">
                  <c:v>0.80914364452204102</c:v>
                </c:pt>
                <c:pt idx="12">
                  <c:v>0.82023509884926227</c:v>
                </c:pt>
                <c:pt idx="13">
                  <c:v>0.83035259134170714</c:v>
                </c:pt>
                <c:pt idx="14">
                  <c:v>0.83961901446742848</c:v>
                </c:pt>
                <c:pt idx="15">
                  <c:v>0.8481374200902172</c:v>
                </c:pt>
                <c:pt idx="16">
                  <c:v>0.85599486813516068</c:v>
                </c:pt>
                <c:pt idx="17">
                  <c:v>0.86326541283882474</c:v>
                </c:pt>
                <c:pt idx="18">
                  <c:v>0.87001244392701083</c:v>
                </c:pt>
                <c:pt idx="19">
                  <c:v>0.87629053963955239</c:v>
                </c:pt>
                <c:pt idx="20">
                  <c:v>0.88214694636155655</c:v>
                </c:pt>
                <c:pt idx="21">
                  <c:v>0.88762276978957277</c:v>
                </c:pt>
                <c:pt idx="22">
                  <c:v>0.8927539411793437</c:v>
                </c:pt>
                <c:pt idx="23">
                  <c:v>0.89757200671123627</c:v>
                </c:pt>
                <c:pt idx="24">
                  <c:v>0.90210477663186972</c:v>
                </c:pt>
                <c:pt idx="25">
                  <c:v>0.90637686239737913</c:v>
                </c:pt>
                <c:pt idx="26">
                  <c:v>0.91041012373215846</c:v>
                </c:pt>
                <c:pt idx="27">
                  <c:v>0.91422404274992908</c:v>
                </c:pt>
                <c:pt idx="28">
                  <c:v>0.91783603865270869</c:v>
                </c:pt>
                <c:pt idx="29">
                  <c:v>0.92126173373481135</c:v>
                </c:pt>
                <c:pt idx="30">
                  <c:v>0.9245151792614984</c:v>
                </c:pt>
                <c:pt idx="31">
                  <c:v>0.92760904811059042</c:v>
                </c:pt>
                <c:pt idx="32">
                  <c:v>0.93055479974625632</c:v>
                </c:pt>
                <c:pt idx="33">
                  <c:v>0.93336282205263454</c:v>
                </c:pt>
                <c:pt idx="34">
                  <c:v>0.93604255372751766</c:v>
                </c:pt>
                <c:pt idx="35">
                  <c:v>0.93860259027522219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374-4388-A767-2BF6F9CA5C1F}"/>
            </c:ext>
          </c:extLst>
        </c:ser>
        <c:ser>
          <c:idx val="0"/>
          <c:order val="1"/>
          <c:tx>
            <c:v>Model-Data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bg1"/>
              </a:solidFill>
              <a:ln w="19050">
                <a:solidFill>
                  <a:schemeClr val="tx1"/>
                </a:solidFill>
              </a:ln>
              <a:effectLst/>
            </c:spPr>
          </c:marker>
          <c:xVal>
            <c:numRef>
              <c:f>'Molar-volume-model'!$B$8:$B$43</c:f>
              <c:numCache>
                <c:formatCode>General</c:formatCode>
                <c:ptCount val="36"/>
                <c:pt idx="0">
                  <c:v>50</c:v>
                </c:pt>
                <c:pt idx="1">
                  <c:v>60</c:v>
                </c:pt>
                <c:pt idx="2">
                  <c:v>70</c:v>
                </c:pt>
                <c:pt idx="3">
                  <c:v>80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120</c:v>
                </c:pt>
                <c:pt idx="8">
                  <c:v>130</c:v>
                </c:pt>
                <c:pt idx="9">
                  <c:v>140</c:v>
                </c:pt>
                <c:pt idx="10">
                  <c:v>150</c:v>
                </c:pt>
                <c:pt idx="11">
                  <c:v>160</c:v>
                </c:pt>
                <c:pt idx="12">
                  <c:v>170</c:v>
                </c:pt>
                <c:pt idx="13">
                  <c:v>180</c:v>
                </c:pt>
                <c:pt idx="14">
                  <c:v>190</c:v>
                </c:pt>
                <c:pt idx="15">
                  <c:v>200</c:v>
                </c:pt>
                <c:pt idx="16">
                  <c:v>210</c:v>
                </c:pt>
                <c:pt idx="17">
                  <c:v>220</c:v>
                </c:pt>
                <c:pt idx="18">
                  <c:v>230</c:v>
                </c:pt>
                <c:pt idx="19">
                  <c:v>240</c:v>
                </c:pt>
                <c:pt idx="20">
                  <c:v>250</c:v>
                </c:pt>
                <c:pt idx="21">
                  <c:v>260</c:v>
                </c:pt>
                <c:pt idx="22">
                  <c:v>270</c:v>
                </c:pt>
                <c:pt idx="23">
                  <c:v>280</c:v>
                </c:pt>
                <c:pt idx="24">
                  <c:v>290</c:v>
                </c:pt>
                <c:pt idx="25">
                  <c:v>300</c:v>
                </c:pt>
                <c:pt idx="26">
                  <c:v>310</c:v>
                </c:pt>
                <c:pt idx="27">
                  <c:v>320</c:v>
                </c:pt>
                <c:pt idx="28">
                  <c:v>330</c:v>
                </c:pt>
                <c:pt idx="29">
                  <c:v>340</c:v>
                </c:pt>
                <c:pt idx="30">
                  <c:v>350</c:v>
                </c:pt>
                <c:pt idx="31">
                  <c:v>360</c:v>
                </c:pt>
                <c:pt idx="32">
                  <c:v>370</c:v>
                </c:pt>
                <c:pt idx="33">
                  <c:v>380</c:v>
                </c:pt>
                <c:pt idx="34">
                  <c:v>390</c:v>
                </c:pt>
                <c:pt idx="35">
                  <c:v>400</c:v>
                </c:pt>
              </c:numCache>
            </c:numRef>
          </c:xVal>
          <c:yVal>
            <c:numRef>
              <c:f>'Molar-volume-model'!$C$8:$C$43</c:f>
              <c:numCache>
                <c:formatCode>General</c:formatCode>
                <c:ptCount val="36"/>
                <c:pt idx="0">
                  <c:v>0.53737505905781657</c:v>
                </c:pt>
                <c:pt idx="1">
                  <c:v>0.58500848744551093</c:v>
                </c:pt>
                <c:pt idx="2">
                  <c:v>0.62455196681433722</c:v>
                </c:pt>
                <c:pt idx="3">
                  <c:v>0.65790514783436826</c:v>
                </c:pt>
                <c:pt idx="4">
                  <c:v>0.68641609662392156</c:v>
                </c:pt>
                <c:pt idx="5">
                  <c:v>0.71106794415347674</c:v>
                </c:pt>
                <c:pt idx="6">
                  <c:v>0.73259454808727509</c:v>
                </c:pt>
                <c:pt idx="7">
                  <c:v>0.75155478761208294</c:v>
                </c:pt>
                <c:pt idx="8">
                  <c:v>0.76838178118678047</c:v>
                </c:pt>
                <c:pt idx="9">
                  <c:v>0.78341637638175166</c:v>
                </c:pt>
                <c:pt idx="10">
                  <c:v>0.79693047894171676</c:v>
                </c:pt>
                <c:pt idx="11">
                  <c:v>0.80914364452204102</c:v>
                </c:pt>
                <c:pt idx="12">
                  <c:v>0.82023509884926227</c:v>
                </c:pt>
                <c:pt idx="13">
                  <c:v>0.83035259134170702</c:v>
                </c:pt>
                <c:pt idx="14">
                  <c:v>0.83961901446742848</c:v>
                </c:pt>
                <c:pt idx="15">
                  <c:v>0.8481374200902172</c:v>
                </c:pt>
                <c:pt idx="16">
                  <c:v>0.85599486813516068</c:v>
                </c:pt>
                <c:pt idx="17">
                  <c:v>0.86326541283882463</c:v>
                </c:pt>
                <c:pt idx="18">
                  <c:v>0.87001244392701071</c:v>
                </c:pt>
                <c:pt idx="19">
                  <c:v>0.8762905396395525</c:v>
                </c:pt>
                <c:pt idx="20">
                  <c:v>0.88214694636155655</c:v>
                </c:pt>
                <c:pt idx="21">
                  <c:v>0.88762276978957277</c:v>
                </c:pt>
                <c:pt idx="22">
                  <c:v>0.8927539411793437</c:v>
                </c:pt>
                <c:pt idx="23">
                  <c:v>0.89757200671123627</c:v>
                </c:pt>
                <c:pt idx="24">
                  <c:v>0.90210477663186972</c:v>
                </c:pt>
                <c:pt idx="25">
                  <c:v>0.90637686239737925</c:v>
                </c:pt>
                <c:pt idx="26">
                  <c:v>0.91041012373215846</c:v>
                </c:pt>
                <c:pt idx="27">
                  <c:v>0.91422404274992908</c:v>
                </c:pt>
                <c:pt idx="28">
                  <c:v>0.91783603865270869</c:v>
                </c:pt>
                <c:pt idx="29">
                  <c:v>0.92126173373481135</c:v>
                </c:pt>
                <c:pt idx="30">
                  <c:v>0.9245151792614984</c:v>
                </c:pt>
                <c:pt idx="31">
                  <c:v>0.92760904811059031</c:v>
                </c:pt>
                <c:pt idx="32">
                  <c:v>0.93055479974625632</c:v>
                </c:pt>
                <c:pt idx="33">
                  <c:v>0.93336282205263454</c:v>
                </c:pt>
                <c:pt idx="34">
                  <c:v>0.93604255372751777</c:v>
                </c:pt>
                <c:pt idx="35">
                  <c:v>0.9386025902752223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374-4388-A767-2BF6F9CA5C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5858863"/>
        <c:axId val="205861775"/>
      </c:scatterChart>
      <c:valAx>
        <c:axId val="205858863"/>
        <c:scaling>
          <c:orientation val="minMax"/>
          <c:max val="400"/>
          <c:min val="5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b="1"/>
                  <a:t>Molecular Weight, M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05861775"/>
        <c:crosses val="autoZero"/>
        <c:crossBetween val="midCat"/>
        <c:majorUnit val="50"/>
      </c:valAx>
      <c:valAx>
        <c:axId val="205861775"/>
        <c:scaling>
          <c:orientation val="minMax"/>
          <c:max val="1"/>
          <c:min val="0.5500000000000000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b="1"/>
                  <a:t>Specific Gravity, </a:t>
                </a:r>
                <a:r>
                  <a:rPr lang="el-GR" b="1"/>
                  <a:t>γ</a:t>
                </a:r>
                <a:endParaRPr lang="en-US" b="1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05858863"/>
        <c:crosses val="autoZero"/>
        <c:crossBetween val="midCat"/>
      </c:valAx>
      <c:spPr>
        <a:noFill/>
        <a:ln w="12700">
          <a:solidFill>
            <a:schemeClr val="tx1"/>
          </a:solidFill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1"/>
          <c:order val="0"/>
          <c:tx>
            <c:v>Soreide-Data</c:v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'Molar-volume-model'!$B$8:$B$43</c:f>
              <c:numCache>
                <c:formatCode>General</c:formatCode>
                <c:ptCount val="36"/>
                <c:pt idx="0">
                  <c:v>50</c:v>
                </c:pt>
                <c:pt idx="1">
                  <c:v>60</c:v>
                </c:pt>
                <c:pt idx="2">
                  <c:v>70</c:v>
                </c:pt>
                <c:pt idx="3">
                  <c:v>80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120</c:v>
                </c:pt>
                <c:pt idx="8">
                  <c:v>130</c:v>
                </c:pt>
                <c:pt idx="9">
                  <c:v>140</c:v>
                </c:pt>
                <c:pt idx="10">
                  <c:v>150</c:v>
                </c:pt>
                <c:pt idx="11">
                  <c:v>160</c:v>
                </c:pt>
                <c:pt idx="12">
                  <c:v>170</c:v>
                </c:pt>
                <c:pt idx="13">
                  <c:v>180</c:v>
                </c:pt>
                <c:pt idx="14">
                  <c:v>190</c:v>
                </c:pt>
                <c:pt idx="15">
                  <c:v>200</c:v>
                </c:pt>
                <c:pt idx="16">
                  <c:v>210</c:v>
                </c:pt>
                <c:pt idx="17">
                  <c:v>220</c:v>
                </c:pt>
                <c:pt idx="18">
                  <c:v>230</c:v>
                </c:pt>
                <c:pt idx="19">
                  <c:v>240</c:v>
                </c:pt>
                <c:pt idx="20">
                  <c:v>250</c:v>
                </c:pt>
                <c:pt idx="21">
                  <c:v>260</c:v>
                </c:pt>
                <c:pt idx="22">
                  <c:v>270</c:v>
                </c:pt>
                <c:pt idx="23">
                  <c:v>280</c:v>
                </c:pt>
                <c:pt idx="24">
                  <c:v>290</c:v>
                </c:pt>
                <c:pt idx="25">
                  <c:v>300</c:v>
                </c:pt>
                <c:pt idx="26">
                  <c:v>310</c:v>
                </c:pt>
                <c:pt idx="27">
                  <c:v>320</c:v>
                </c:pt>
                <c:pt idx="28">
                  <c:v>330</c:v>
                </c:pt>
                <c:pt idx="29">
                  <c:v>340</c:v>
                </c:pt>
                <c:pt idx="30">
                  <c:v>350</c:v>
                </c:pt>
                <c:pt idx="31">
                  <c:v>360</c:v>
                </c:pt>
                <c:pt idx="32">
                  <c:v>370</c:v>
                </c:pt>
                <c:pt idx="33">
                  <c:v>380</c:v>
                </c:pt>
                <c:pt idx="34">
                  <c:v>390</c:v>
                </c:pt>
                <c:pt idx="35">
                  <c:v>400</c:v>
                </c:pt>
              </c:numCache>
            </c:numRef>
          </c:xVal>
          <c:yVal>
            <c:numRef>
              <c:f>'Molar-volume-model'!$R$8:$R$43</c:f>
              <c:numCache>
                <c:formatCode>General</c:formatCode>
                <c:ptCount val="36"/>
                <c:pt idx="0">
                  <c:v>93.044883935747492</c:v>
                </c:pt>
                <c:pt idx="1">
                  <c:v>102.56261453914126</c:v>
                </c:pt>
                <c:pt idx="2">
                  <c:v>112.08034514253502</c:v>
                </c:pt>
                <c:pt idx="3">
                  <c:v>121.59807574592881</c:v>
                </c:pt>
                <c:pt idx="4">
                  <c:v>131.11580634932258</c:v>
                </c:pt>
                <c:pt idx="5">
                  <c:v>140.63353695271633</c:v>
                </c:pt>
                <c:pt idx="6">
                  <c:v>150.1512675561101</c:v>
                </c:pt>
                <c:pt idx="7">
                  <c:v>159.66899815950387</c:v>
                </c:pt>
                <c:pt idx="8">
                  <c:v>169.18672876289764</c:v>
                </c:pt>
                <c:pt idx="9">
                  <c:v>178.70445936629142</c:v>
                </c:pt>
                <c:pt idx="10">
                  <c:v>188.22218996968516</c:v>
                </c:pt>
                <c:pt idx="11">
                  <c:v>197.73992057307893</c:v>
                </c:pt>
                <c:pt idx="12">
                  <c:v>207.25765117647271</c:v>
                </c:pt>
                <c:pt idx="13">
                  <c:v>216.77538177986648</c:v>
                </c:pt>
                <c:pt idx="14">
                  <c:v>226.29311238326025</c:v>
                </c:pt>
                <c:pt idx="15">
                  <c:v>235.810842986654</c:v>
                </c:pt>
                <c:pt idx="16">
                  <c:v>245.32857359004777</c:v>
                </c:pt>
                <c:pt idx="17">
                  <c:v>254.84630419344154</c:v>
                </c:pt>
                <c:pt idx="18">
                  <c:v>264.36403479683531</c:v>
                </c:pt>
                <c:pt idx="19">
                  <c:v>273.88176540022903</c:v>
                </c:pt>
                <c:pt idx="20">
                  <c:v>283.3994960036228</c:v>
                </c:pt>
                <c:pt idx="21">
                  <c:v>292.91722660701657</c:v>
                </c:pt>
                <c:pt idx="22">
                  <c:v>302.43495721041035</c:v>
                </c:pt>
                <c:pt idx="23">
                  <c:v>311.95268781380412</c:v>
                </c:pt>
                <c:pt idx="24">
                  <c:v>321.47041841719789</c:v>
                </c:pt>
                <c:pt idx="25">
                  <c:v>330.98814902059161</c:v>
                </c:pt>
                <c:pt idx="26">
                  <c:v>340.50587962398538</c:v>
                </c:pt>
                <c:pt idx="27">
                  <c:v>350.02361022737915</c:v>
                </c:pt>
                <c:pt idx="28">
                  <c:v>359.54134083077292</c:v>
                </c:pt>
                <c:pt idx="29">
                  <c:v>369.0590714341667</c:v>
                </c:pt>
                <c:pt idx="30">
                  <c:v>378.57680203756047</c:v>
                </c:pt>
                <c:pt idx="31">
                  <c:v>388.09453264095424</c:v>
                </c:pt>
                <c:pt idx="32">
                  <c:v>397.61226324434801</c:v>
                </c:pt>
                <c:pt idx="33">
                  <c:v>407.12999384774179</c:v>
                </c:pt>
                <c:pt idx="34">
                  <c:v>416.6477244511355</c:v>
                </c:pt>
                <c:pt idx="35">
                  <c:v>426.16545505452928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BCB-4AE9-A11F-2E5790576819}"/>
            </c:ext>
          </c:extLst>
        </c:ser>
        <c:ser>
          <c:idx val="0"/>
          <c:order val="1"/>
          <c:tx>
            <c:v>Model-Data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bg1"/>
              </a:solidFill>
              <a:ln w="19050">
                <a:solidFill>
                  <a:schemeClr val="tx1"/>
                </a:solidFill>
              </a:ln>
              <a:effectLst/>
            </c:spPr>
          </c:marker>
          <c:trendline>
            <c:spPr>
              <a:ln w="19050" cap="rnd">
                <a:noFill/>
                <a:prstDash val="sysDot"/>
              </a:ln>
              <a:effectLst/>
            </c:spPr>
            <c:trendlineType val="linear"/>
            <c:dispRSqr val="0"/>
            <c:dispEq val="1"/>
            <c:trendlineLbl>
              <c:layout>
                <c:manualLayout>
                  <c:x val="-0.57892057380993822"/>
                  <c:y val="-3.8979930140311425E-2"/>
                </c:manualLayout>
              </c:layout>
              <c:numFmt formatCode="General" sourceLinked="0"/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100" b="0" i="0" u="none" strike="noStrike" kern="1200" baseline="0">
                      <a:solidFill>
                        <a:schemeClr val="tx1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n-US"/>
                </a:p>
              </c:txPr>
            </c:trendlineLbl>
          </c:trendline>
          <c:xVal>
            <c:numRef>
              <c:f>'Molar-volume-model'!$B$8:$B$43</c:f>
              <c:numCache>
                <c:formatCode>General</c:formatCode>
                <c:ptCount val="36"/>
                <c:pt idx="0">
                  <c:v>50</c:v>
                </c:pt>
                <c:pt idx="1">
                  <c:v>60</c:v>
                </c:pt>
                <c:pt idx="2">
                  <c:v>70</c:v>
                </c:pt>
                <c:pt idx="3">
                  <c:v>80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120</c:v>
                </c:pt>
                <c:pt idx="8">
                  <c:v>130</c:v>
                </c:pt>
                <c:pt idx="9">
                  <c:v>140</c:v>
                </c:pt>
                <c:pt idx="10">
                  <c:v>150</c:v>
                </c:pt>
                <c:pt idx="11">
                  <c:v>160</c:v>
                </c:pt>
                <c:pt idx="12">
                  <c:v>170</c:v>
                </c:pt>
                <c:pt idx="13">
                  <c:v>180</c:v>
                </c:pt>
                <c:pt idx="14">
                  <c:v>190</c:v>
                </c:pt>
                <c:pt idx="15">
                  <c:v>200</c:v>
                </c:pt>
                <c:pt idx="16">
                  <c:v>210</c:v>
                </c:pt>
                <c:pt idx="17">
                  <c:v>220</c:v>
                </c:pt>
                <c:pt idx="18">
                  <c:v>230</c:v>
                </c:pt>
                <c:pt idx="19">
                  <c:v>240</c:v>
                </c:pt>
                <c:pt idx="20">
                  <c:v>250</c:v>
                </c:pt>
                <c:pt idx="21">
                  <c:v>260</c:v>
                </c:pt>
                <c:pt idx="22">
                  <c:v>270</c:v>
                </c:pt>
                <c:pt idx="23">
                  <c:v>280</c:v>
                </c:pt>
                <c:pt idx="24">
                  <c:v>290</c:v>
                </c:pt>
                <c:pt idx="25">
                  <c:v>300</c:v>
                </c:pt>
                <c:pt idx="26">
                  <c:v>310</c:v>
                </c:pt>
                <c:pt idx="27">
                  <c:v>320</c:v>
                </c:pt>
                <c:pt idx="28">
                  <c:v>330</c:v>
                </c:pt>
                <c:pt idx="29">
                  <c:v>340</c:v>
                </c:pt>
                <c:pt idx="30">
                  <c:v>350</c:v>
                </c:pt>
                <c:pt idx="31">
                  <c:v>360</c:v>
                </c:pt>
                <c:pt idx="32">
                  <c:v>370</c:v>
                </c:pt>
                <c:pt idx="33">
                  <c:v>380</c:v>
                </c:pt>
                <c:pt idx="34">
                  <c:v>390</c:v>
                </c:pt>
                <c:pt idx="35">
                  <c:v>400</c:v>
                </c:pt>
              </c:numCache>
            </c:numRef>
          </c:xVal>
          <c:yVal>
            <c:numRef>
              <c:f>'Molar-volume-model'!$S$8:$S$43</c:f>
              <c:numCache>
                <c:formatCode>General</c:formatCode>
                <c:ptCount val="36"/>
                <c:pt idx="0">
                  <c:v>93.044883935747521</c:v>
                </c:pt>
                <c:pt idx="1">
                  <c:v>102.56261453914128</c:v>
                </c:pt>
                <c:pt idx="2">
                  <c:v>112.08034514253505</c:v>
                </c:pt>
                <c:pt idx="3">
                  <c:v>121.59807574592881</c:v>
                </c:pt>
                <c:pt idx="4">
                  <c:v>131.11580634932255</c:v>
                </c:pt>
                <c:pt idx="5">
                  <c:v>140.63353695271636</c:v>
                </c:pt>
                <c:pt idx="6">
                  <c:v>150.1512675561101</c:v>
                </c:pt>
                <c:pt idx="7">
                  <c:v>159.66899815950387</c:v>
                </c:pt>
                <c:pt idx="8">
                  <c:v>169.18672876289762</c:v>
                </c:pt>
                <c:pt idx="9">
                  <c:v>178.70445936629142</c:v>
                </c:pt>
                <c:pt idx="10">
                  <c:v>188.22218996968516</c:v>
                </c:pt>
                <c:pt idx="11">
                  <c:v>197.73992057307893</c:v>
                </c:pt>
                <c:pt idx="12">
                  <c:v>207.25765117647271</c:v>
                </c:pt>
                <c:pt idx="13">
                  <c:v>216.77538177986645</c:v>
                </c:pt>
                <c:pt idx="14">
                  <c:v>226.29311238326025</c:v>
                </c:pt>
                <c:pt idx="15">
                  <c:v>235.810842986654</c:v>
                </c:pt>
                <c:pt idx="16">
                  <c:v>245.32857359004777</c:v>
                </c:pt>
                <c:pt idx="17">
                  <c:v>254.84630419344151</c:v>
                </c:pt>
                <c:pt idx="18">
                  <c:v>264.36403479683531</c:v>
                </c:pt>
                <c:pt idx="19">
                  <c:v>273.88176540022903</c:v>
                </c:pt>
                <c:pt idx="20">
                  <c:v>283.3994960036228</c:v>
                </c:pt>
                <c:pt idx="21">
                  <c:v>292.91722660701657</c:v>
                </c:pt>
                <c:pt idx="22">
                  <c:v>302.43495721041035</c:v>
                </c:pt>
                <c:pt idx="23">
                  <c:v>311.95268781380412</c:v>
                </c:pt>
                <c:pt idx="24">
                  <c:v>321.47041841719789</c:v>
                </c:pt>
                <c:pt idx="25">
                  <c:v>330.98814902059161</c:v>
                </c:pt>
                <c:pt idx="26">
                  <c:v>340.50587962398538</c:v>
                </c:pt>
                <c:pt idx="27">
                  <c:v>350.02361022737915</c:v>
                </c:pt>
                <c:pt idx="28">
                  <c:v>359.54134083077292</c:v>
                </c:pt>
                <c:pt idx="29">
                  <c:v>369.0590714341667</c:v>
                </c:pt>
                <c:pt idx="30">
                  <c:v>378.57680203756047</c:v>
                </c:pt>
                <c:pt idx="31">
                  <c:v>388.09453264095424</c:v>
                </c:pt>
                <c:pt idx="32">
                  <c:v>397.61226324434801</c:v>
                </c:pt>
                <c:pt idx="33">
                  <c:v>407.12999384774179</c:v>
                </c:pt>
                <c:pt idx="34">
                  <c:v>416.6477244511355</c:v>
                </c:pt>
                <c:pt idx="35">
                  <c:v>426.16545505452933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BCB-4AE9-A11F-2E57905768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5858863"/>
        <c:axId val="205861775"/>
      </c:scatterChart>
      <c:valAx>
        <c:axId val="205858863"/>
        <c:scaling>
          <c:orientation val="minMax"/>
          <c:max val="400"/>
          <c:min val="5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b="1"/>
                  <a:t>Molecular Weight, M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05861775"/>
        <c:crosses val="autoZero"/>
        <c:crossBetween val="midCat"/>
        <c:majorUnit val="50"/>
      </c:valAx>
      <c:valAx>
        <c:axId val="20586177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nb-NO" b="1"/>
                  <a:t>Molar Volume, SG</a:t>
                </a:r>
                <a:r>
                  <a:rPr lang="nb-NO" b="1" baseline="0"/>
                  <a:t> / M</a:t>
                </a:r>
                <a:endParaRPr lang="en-US" b="1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05858863"/>
        <c:crosses val="autoZero"/>
        <c:crossBetween val="midCat"/>
      </c:valAx>
      <c:spPr>
        <a:noFill/>
        <a:ln w="12700">
          <a:solidFill>
            <a:schemeClr val="tx1"/>
          </a:solidFill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1"/>
          <c:order val="0"/>
          <c:tx>
            <c:v>Soreide-Data</c:v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'Pedersen-model'!$B$8:$B$39</c:f>
              <c:numCache>
                <c:formatCode>General</c:formatCode>
                <c:ptCount val="3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120</c:v>
                </c:pt>
                <c:pt idx="4">
                  <c:v>130</c:v>
                </c:pt>
                <c:pt idx="5">
                  <c:v>140</c:v>
                </c:pt>
                <c:pt idx="6">
                  <c:v>150</c:v>
                </c:pt>
                <c:pt idx="7">
                  <c:v>160</c:v>
                </c:pt>
                <c:pt idx="8">
                  <c:v>170</c:v>
                </c:pt>
                <c:pt idx="9">
                  <c:v>180</c:v>
                </c:pt>
                <c:pt idx="10">
                  <c:v>190</c:v>
                </c:pt>
                <c:pt idx="11">
                  <c:v>200</c:v>
                </c:pt>
                <c:pt idx="12">
                  <c:v>210</c:v>
                </c:pt>
                <c:pt idx="13">
                  <c:v>220</c:v>
                </c:pt>
                <c:pt idx="14">
                  <c:v>230</c:v>
                </c:pt>
                <c:pt idx="15">
                  <c:v>240</c:v>
                </c:pt>
                <c:pt idx="16">
                  <c:v>250</c:v>
                </c:pt>
                <c:pt idx="17">
                  <c:v>260</c:v>
                </c:pt>
                <c:pt idx="18">
                  <c:v>270</c:v>
                </c:pt>
                <c:pt idx="19">
                  <c:v>280</c:v>
                </c:pt>
                <c:pt idx="20">
                  <c:v>290</c:v>
                </c:pt>
                <c:pt idx="21">
                  <c:v>300</c:v>
                </c:pt>
                <c:pt idx="22">
                  <c:v>310</c:v>
                </c:pt>
                <c:pt idx="23">
                  <c:v>320</c:v>
                </c:pt>
                <c:pt idx="24">
                  <c:v>330</c:v>
                </c:pt>
                <c:pt idx="25">
                  <c:v>340</c:v>
                </c:pt>
                <c:pt idx="26">
                  <c:v>350</c:v>
                </c:pt>
                <c:pt idx="27">
                  <c:v>360</c:v>
                </c:pt>
                <c:pt idx="28">
                  <c:v>370</c:v>
                </c:pt>
                <c:pt idx="29">
                  <c:v>380</c:v>
                </c:pt>
                <c:pt idx="30">
                  <c:v>390</c:v>
                </c:pt>
                <c:pt idx="31">
                  <c:v>400</c:v>
                </c:pt>
              </c:numCache>
            </c:numRef>
          </c:xVal>
          <c:yVal>
            <c:numRef>
              <c:f>'Pedersen-model'!$D$8:$D$39</c:f>
              <c:numCache>
                <c:formatCode>General</c:formatCode>
                <c:ptCount val="32"/>
                <c:pt idx="0">
                  <c:v>0.72385448999433422</c:v>
                </c:pt>
                <c:pt idx="1">
                  <c:v>0.74415935619995532</c:v>
                </c:pt>
                <c:pt idx="2">
                  <c:v>0.75979314286033406</c:v>
                </c:pt>
                <c:pt idx="3">
                  <c:v>0.77258996984790307</c:v>
                </c:pt>
                <c:pt idx="4">
                  <c:v>0.78346795313389705</c:v>
                </c:pt>
                <c:pt idx="5">
                  <c:v>0.7929556840819082</c:v>
                </c:pt>
                <c:pt idx="6">
                  <c:v>0.80138666858343999</c:v>
                </c:pt>
                <c:pt idx="7">
                  <c:v>0.8089854544221724</c:v>
                </c:pt>
                <c:pt idx="8">
                  <c:v>0.81591076775823657</c:v>
                </c:pt>
                <c:pt idx="9">
                  <c:v>0.82227913800317043</c:v>
                </c:pt>
                <c:pt idx="10">
                  <c:v>0.82817875123618345</c:v>
                </c:pt>
                <c:pt idx="11">
                  <c:v>0.83367802480487074</c:v>
                </c:pt>
                <c:pt idx="12">
                  <c:v>0.83883115278537912</c:v>
                </c:pt>
                <c:pt idx="13">
                  <c:v>0.84368182541109549</c:v>
                </c:pt>
                <c:pt idx="14">
                  <c:v>0.84826580157263476</c:v>
                </c:pt>
                <c:pt idx="15">
                  <c:v>0.85261273542741178</c:v>
                </c:pt>
                <c:pt idx="16">
                  <c:v>0.85674750322095872</c:v>
                </c:pt>
                <c:pt idx="17">
                  <c:v>0.86069118642282605</c:v>
                </c:pt>
                <c:pt idx="18">
                  <c:v>0.86446181308694103</c:v>
                </c:pt>
                <c:pt idx="19">
                  <c:v>0.86807492567331412</c:v>
                </c:pt>
                <c:pt idx="20">
                  <c:v>0.87154402205822301</c:v>
                </c:pt>
                <c:pt idx="21">
                  <c:v>0.87488090237812288</c:v>
                </c:pt>
                <c:pt idx="22">
                  <c:v>0.87809594492862098</c:v>
                </c:pt>
                <c:pt idx="23">
                  <c:v>0.88119832790716879</c:v>
                </c:pt>
                <c:pt idx="24">
                  <c:v>0.88419620931794529</c:v>
                </c:pt>
                <c:pt idx="25">
                  <c:v>0.88709687420000438</c:v>
                </c:pt>
                <c:pt idx="26">
                  <c:v>0.8899068560762099</c:v>
                </c:pt>
                <c:pt idx="27">
                  <c:v>0.89263203787546441</c:v>
                </c:pt>
                <c:pt idx="28">
                  <c:v>0.89527773637010377</c:v>
                </c:pt>
                <c:pt idx="29">
                  <c:v>0.89784877326902046</c:v>
                </c:pt>
                <c:pt idx="30">
                  <c:v>0.90034953542877894</c:v>
                </c:pt>
                <c:pt idx="31">
                  <c:v>0.902784026129416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F7E-45D2-A39D-FC12CF405D77}"/>
            </c:ext>
          </c:extLst>
        </c:ser>
        <c:ser>
          <c:idx val="0"/>
          <c:order val="1"/>
          <c:tx>
            <c:v>Model-Data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bg1"/>
              </a:solidFill>
              <a:ln w="19050">
                <a:solidFill>
                  <a:schemeClr val="tx1"/>
                </a:solidFill>
              </a:ln>
              <a:effectLst/>
            </c:spPr>
          </c:marker>
          <c:xVal>
            <c:numRef>
              <c:f>'Pedersen-model'!$B$8:$B$39</c:f>
              <c:numCache>
                <c:formatCode>General</c:formatCode>
                <c:ptCount val="3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120</c:v>
                </c:pt>
                <c:pt idx="4">
                  <c:v>130</c:v>
                </c:pt>
                <c:pt idx="5">
                  <c:v>140</c:v>
                </c:pt>
                <c:pt idx="6">
                  <c:v>150</c:v>
                </c:pt>
                <c:pt idx="7">
                  <c:v>160</c:v>
                </c:pt>
                <c:pt idx="8">
                  <c:v>170</c:v>
                </c:pt>
                <c:pt idx="9">
                  <c:v>180</c:v>
                </c:pt>
                <c:pt idx="10">
                  <c:v>190</c:v>
                </c:pt>
                <c:pt idx="11">
                  <c:v>200</c:v>
                </c:pt>
                <c:pt idx="12">
                  <c:v>210</c:v>
                </c:pt>
                <c:pt idx="13">
                  <c:v>220</c:v>
                </c:pt>
                <c:pt idx="14">
                  <c:v>230</c:v>
                </c:pt>
                <c:pt idx="15">
                  <c:v>240</c:v>
                </c:pt>
                <c:pt idx="16">
                  <c:v>250</c:v>
                </c:pt>
                <c:pt idx="17">
                  <c:v>260</c:v>
                </c:pt>
                <c:pt idx="18">
                  <c:v>270</c:v>
                </c:pt>
                <c:pt idx="19">
                  <c:v>280</c:v>
                </c:pt>
                <c:pt idx="20">
                  <c:v>290</c:v>
                </c:pt>
                <c:pt idx="21">
                  <c:v>300</c:v>
                </c:pt>
                <c:pt idx="22">
                  <c:v>310</c:v>
                </c:pt>
                <c:pt idx="23">
                  <c:v>320</c:v>
                </c:pt>
                <c:pt idx="24">
                  <c:v>330</c:v>
                </c:pt>
                <c:pt idx="25">
                  <c:v>340</c:v>
                </c:pt>
                <c:pt idx="26">
                  <c:v>350</c:v>
                </c:pt>
                <c:pt idx="27">
                  <c:v>360</c:v>
                </c:pt>
                <c:pt idx="28">
                  <c:v>370</c:v>
                </c:pt>
                <c:pt idx="29">
                  <c:v>380</c:v>
                </c:pt>
                <c:pt idx="30">
                  <c:v>390</c:v>
                </c:pt>
                <c:pt idx="31">
                  <c:v>400</c:v>
                </c:pt>
              </c:numCache>
            </c:numRef>
          </c:xVal>
          <c:yVal>
            <c:numRef>
              <c:f>'Pedersen-model'!$C$8:$C$39</c:f>
              <c:numCache>
                <c:formatCode>General</c:formatCode>
                <c:ptCount val="32"/>
                <c:pt idx="0">
                  <c:v>0.7238544899943341</c:v>
                </c:pt>
                <c:pt idx="1">
                  <c:v>0.73661680678353814</c:v>
                </c:pt>
                <c:pt idx="2">
                  <c:v>0.74813781595875295</c:v>
                </c:pt>
                <c:pt idx="3">
                  <c:v>0.75863772500560589</c:v>
                </c:pt>
                <c:pt idx="4">
                  <c:v>0.7682828887839932</c:v>
                </c:pt>
                <c:pt idx="5">
                  <c:v>0.77720205344031057</c:v>
                </c:pt>
                <c:pt idx="6">
                  <c:v>0.78549690278949935</c:v>
                </c:pt>
                <c:pt idx="7">
                  <c:v>0.79324914884140862</c:v>
                </c:pt>
                <c:pt idx="8">
                  <c:v>0.80052544219296995</c:v>
                </c:pt>
                <c:pt idx="9">
                  <c:v>0.80738086029056366</c:v>
                </c:pt>
                <c:pt idx="10">
                  <c:v>0.81386144086372958</c:v>
                </c:pt>
                <c:pt idx="11">
                  <c:v>0.82000605795155912</c:v>
                </c:pt>
                <c:pt idx="12">
                  <c:v>0.82584783517175575</c:v>
                </c:pt>
                <c:pt idx="13">
                  <c:v>0.83141522679374957</c:v>
                </c:pt>
                <c:pt idx="14">
                  <c:v>0.8367328561247902</c:v>
                </c:pt>
                <c:pt idx="15">
                  <c:v>0.84182217378563695</c:v>
                </c:pt>
                <c:pt idx="16">
                  <c:v>0.84670198040103506</c:v>
                </c:pt>
                <c:pt idx="17">
                  <c:v>0.85138884589511343</c:v>
                </c:pt>
                <c:pt idx="18">
                  <c:v>0.8558974490039849</c:v>
                </c:pt>
                <c:pt idx="19">
                  <c:v>0.86024085455677723</c:v>
                </c:pt>
                <c:pt idx="20">
                  <c:v>0.86443074173062606</c:v>
                </c:pt>
                <c:pt idx="21">
                  <c:v>0.86847759332728014</c:v>
                </c:pt>
                <c:pt idx="22">
                  <c:v>0.87239085379569192</c:v>
                </c:pt>
                <c:pt idx="23">
                  <c:v>0.87617906199604556</c:v>
                </c:pt>
                <c:pt idx="24">
                  <c:v>0.87984996340035404</c:v>
                </c:pt>
                <c:pt idx="25">
                  <c:v>0.88341060543707539</c:v>
                </c:pt>
                <c:pt idx="26">
                  <c:v>0.88686741893006205</c:v>
                </c:pt>
                <c:pt idx="27">
                  <c:v>0.89022628799673398</c:v>
                </c:pt>
                <c:pt idx="28">
                  <c:v>0.89349261031404736</c:v>
                </c:pt>
                <c:pt idx="29">
                  <c:v>0.89667134930245185</c:v>
                </c:pt>
                <c:pt idx="30">
                  <c:v>0.89976707949454771</c:v>
                </c:pt>
                <c:pt idx="31">
                  <c:v>0.902784026129416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F7E-45D2-A39D-FC12CF405D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5858863"/>
        <c:axId val="205861775"/>
      </c:scatterChart>
      <c:valAx>
        <c:axId val="205858863"/>
        <c:scaling>
          <c:orientation val="minMax"/>
          <c:max val="400"/>
          <c:min val="5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b="1"/>
                  <a:t>Molecular Weight, M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05861775"/>
        <c:crosses val="autoZero"/>
        <c:crossBetween val="midCat"/>
        <c:majorUnit val="50"/>
      </c:valAx>
      <c:valAx>
        <c:axId val="205861775"/>
        <c:scaling>
          <c:orientation val="minMax"/>
          <c:max val="0.95000000000000007"/>
          <c:min val="0.70000000000000007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b="1"/>
                  <a:t>Specific Gravity, </a:t>
                </a:r>
                <a:r>
                  <a:rPr lang="el-GR" b="1"/>
                  <a:t>γ</a:t>
                </a:r>
                <a:endParaRPr lang="en-US" b="1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05858863"/>
        <c:crosses val="autoZero"/>
        <c:crossBetween val="midCat"/>
      </c:valAx>
      <c:spPr>
        <a:noFill/>
        <a:ln w="12700">
          <a:solidFill>
            <a:schemeClr val="tx1"/>
          </a:solidFill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1"/>
          <c:order val="0"/>
          <c:tx>
            <c:v>Soreide-Data</c:v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'Pedersen-model (2)'!$B$8:$B$39</c:f>
              <c:numCache>
                <c:formatCode>General</c:formatCode>
                <c:ptCount val="3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120</c:v>
                </c:pt>
                <c:pt idx="4">
                  <c:v>130</c:v>
                </c:pt>
                <c:pt idx="5">
                  <c:v>140</c:v>
                </c:pt>
                <c:pt idx="6">
                  <c:v>150</c:v>
                </c:pt>
                <c:pt idx="7">
                  <c:v>160</c:v>
                </c:pt>
                <c:pt idx="8">
                  <c:v>170</c:v>
                </c:pt>
                <c:pt idx="9">
                  <c:v>180</c:v>
                </c:pt>
                <c:pt idx="10">
                  <c:v>190</c:v>
                </c:pt>
                <c:pt idx="11">
                  <c:v>200</c:v>
                </c:pt>
                <c:pt idx="12">
                  <c:v>210</c:v>
                </c:pt>
                <c:pt idx="13">
                  <c:v>220</c:v>
                </c:pt>
                <c:pt idx="14">
                  <c:v>230</c:v>
                </c:pt>
                <c:pt idx="15">
                  <c:v>240</c:v>
                </c:pt>
                <c:pt idx="16">
                  <c:v>250</c:v>
                </c:pt>
                <c:pt idx="17">
                  <c:v>260</c:v>
                </c:pt>
                <c:pt idx="18">
                  <c:v>270</c:v>
                </c:pt>
                <c:pt idx="19">
                  <c:v>280</c:v>
                </c:pt>
                <c:pt idx="20">
                  <c:v>290</c:v>
                </c:pt>
                <c:pt idx="21">
                  <c:v>300</c:v>
                </c:pt>
                <c:pt idx="22">
                  <c:v>310</c:v>
                </c:pt>
                <c:pt idx="23">
                  <c:v>320</c:v>
                </c:pt>
                <c:pt idx="24">
                  <c:v>330</c:v>
                </c:pt>
                <c:pt idx="25">
                  <c:v>340</c:v>
                </c:pt>
                <c:pt idx="26">
                  <c:v>350</c:v>
                </c:pt>
                <c:pt idx="27">
                  <c:v>360</c:v>
                </c:pt>
                <c:pt idx="28">
                  <c:v>370</c:v>
                </c:pt>
                <c:pt idx="29">
                  <c:v>380</c:v>
                </c:pt>
                <c:pt idx="30">
                  <c:v>390</c:v>
                </c:pt>
                <c:pt idx="31">
                  <c:v>400</c:v>
                </c:pt>
              </c:numCache>
            </c:numRef>
          </c:xVal>
          <c:yVal>
            <c:numRef>
              <c:f>'Pedersen-model (2)'!$D$8:$D$39</c:f>
              <c:numCache>
                <c:formatCode>General</c:formatCode>
                <c:ptCount val="32"/>
                <c:pt idx="0">
                  <c:v>0.72326687852347582</c:v>
                </c:pt>
                <c:pt idx="1">
                  <c:v>0.73658623588957228</c:v>
                </c:pt>
                <c:pt idx="2">
                  <c:v>0.74838661190184275</c:v>
                </c:pt>
                <c:pt idx="3">
                  <c:v>0.75900315684780184</c:v>
                </c:pt>
                <c:pt idx="4">
                  <c:v>0.76866894476081726</c:v>
                </c:pt>
                <c:pt idx="5">
                  <c:v>0.77755297992660211</c:v>
                </c:pt>
                <c:pt idx="6">
                  <c:v>0.78578192978187344</c:v>
                </c:pt>
                <c:pt idx="7">
                  <c:v>0.79345331389561791</c:v>
                </c:pt>
                <c:pt idx="8">
                  <c:v>0.80064389972129146</c:v>
                </c:pt>
                <c:pt idx="9">
                  <c:v>0.80741526127219587</c:v>
                </c:pt>
                <c:pt idx="10">
                  <c:v>0.81381758252897407</c:v>
                </c:pt>
                <c:pt idx="11">
                  <c:v>0.81989233367442749</c:v>
                </c:pt>
                <c:pt idx="12">
                  <c:v>0.82567420011752757</c:v>
                </c:pt>
                <c:pt idx="13">
                  <c:v>0.83119250239238673</c:v>
                </c:pt>
                <c:pt idx="14">
                  <c:v>0.83647226073658709</c:v>
                </c:pt>
                <c:pt idx="15">
                  <c:v>0.84153500639511369</c:v>
                </c:pt>
                <c:pt idx="16">
                  <c:v>0.84639940897070209</c:v>
                </c:pt>
                <c:pt idx="17">
                  <c:v>0.85108176790904688</c:v>
                </c:pt>
                <c:pt idx="18">
                  <c:v>0.85559640211111754</c:v>
                </c:pt>
                <c:pt idx="19">
                  <c:v>0.85995596211105529</c:v>
                </c:pt>
                <c:pt idx="20">
                  <c:v>0.86417168266118016</c:v>
                </c:pt>
                <c:pt idx="21">
                  <c:v>0.86825358893270455</c:v>
                </c:pt>
                <c:pt idx="22">
                  <c:v>0.87221066623652221</c:v>
                </c:pt>
                <c:pt idx="23">
                  <c:v>0.87605100077837494</c:v>
                </c:pt>
                <c:pt idx="24">
                  <c:v>0.87978189721127675</c:v>
                </c:pt>
                <c:pt idx="25">
                  <c:v>0.88340997744920913</c:v>
                </c:pt>
                <c:pt idx="26">
                  <c:v>0.8869412642321145</c:v>
                </c:pt>
                <c:pt idx="27">
                  <c:v>0.89038125219432351</c:v>
                </c:pt>
                <c:pt idx="28">
                  <c:v>0.89373496862412927</c:v>
                </c:pt>
                <c:pt idx="29">
                  <c:v>0.89700702566664292</c:v>
                </c:pt>
                <c:pt idx="30">
                  <c:v>0.90020166538308177</c:v>
                </c:pt>
                <c:pt idx="31">
                  <c:v>0.90332279881377675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A7B-45C1-89E1-E0D3A5213068}"/>
            </c:ext>
          </c:extLst>
        </c:ser>
        <c:ser>
          <c:idx val="0"/>
          <c:order val="1"/>
          <c:tx>
            <c:v>Model-Data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bg1"/>
              </a:solidFill>
              <a:ln w="19050">
                <a:solidFill>
                  <a:schemeClr val="tx1"/>
                </a:solidFill>
              </a:ln>
              <a:effectLst/>
            </c:spPr>
          </c:marker>
          <c:xVal>
            <c:numRef>
              <c:f>'Pedersen-model (2)'!$B$8:$B$39</c:f>
              <c:numCache>
                <c:formatCode>General</c:formatCode>
                <c:ptCount val="3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120</c:v>
                </c:pt>
                <c:pt idx="4">
                  <c:v>130</c:v>
                </c:pt>
                <c:pt idx="5">
                  <c:v>140</c:v>
                </c:pt>
                <c:pt idx="6">
                  <c:v>150</c:v>
                </c:pt>
                <c:pt idx="7">
                  <c:v>160</c:v>
                </c:pt>
                <c:pt idx="8">
                  <c:v>170</c:v>
                </c:pt>
                <c:pt idx="9">
                  <c:v>180</c:v>
                </c:pt>
                <c:pt idx="10">
                  <c:v>190</c:v>
                </c:pt>
                <c:pt idx="11">
                  <c:v>200</c:v>
                </c:pt>
                <c:pt idx="12">
                  <c:v>210</c:v>
                </c:pt>
                <c:pt idx="13">
                  <c:v>220</c:v>
                </c:pt>
                <c:pt idx="14">
                  <c:v>230</c:v>
                </c:pt>
                <c:pt idx="15">
                  <c:v>240</c:v>
                </c:pt>
                <c:pt idx="16">
                  <c:v>250</c:v>
                </c:pt>
                <c:pt idx="17">
                  <c:v>260</c:v>
                </c:pt>
                <c:pt idx="18">
                  <c:v>270</c:v>
                </c:pt>
                <c:pt idx="19">
                  <c:v>280</c:v>
                </c:pt>
                <c:pt idx="20">
                  <c:v>290</c:v>
                </c:pt>
                <c:pt idx="21">
                  <c:v>300</c:v>
                </c:pt>
                <c:pt idx="22">
                  <c:v>310</c:v>
                </c:pt>
                <c:pt idx="23">
                  <c:v>320</c:v>
                </c:pt>
                <c:pt idx="24">
                  <c:v>330</c:v>
                </c:pt>
                <c:pt idx="25">
                  <c:v>340</c:v>
                </c:pt>
                <c:pt idx="26">
                  <c:v>350</c:v>
                </c:pt>
                <c:pt idx="27">
                  <c:v>360</c:v>
                </c:pt>
                <c:pt idx="28">
                  <c:v>370</c:v>
                </c:pt>
                <c:pt idx="29">
                  <c:v>380</c:v>
                </c:pt>
                <c:pt idx="30">
                  <c:v>390</c:v>
                </c:pt>
                <c:pt idx="31">
                  <c:v>400</c:v>
                </c:pt>
              </c:numCache>
            </c:numRef>
          </c:xVal>
          <c:yVal>
            <c:numRef>
              <c:f>'Pedersen-model (2)'!$C$8:$C$39</c:f>
              <c:numCache>
                <c:formatCode>General</c:formatCode>
                <c:ptCount val="32"/>
                <c:pt idx="0">
                  <c:v>0.7238544899943341</c:v>
                </c:pt>
                <c:pt idx="1">
                  <c:v>0.73661680678353814</c:v>
                </c:pt>
                <c:pt idx="2">
                  <c:v>0.74813781595875295</c:v>
                </c:pt>
                <c:pt idx="3">
                  <c:v>0.75863772500560589</c:v>
                </c:pt>
                <c:pt idx="4">
                  <c:v>0.7682828887839932</c:v>
                </c:pt>
                <c:pt idx="5">
                  <c:v>0.77720205344031057</c:v>
                </c:pt>
                <c:pt idx="6">
                  <c:v>0.78549690278949935</c:v>
                </c:pt>
                <c:pt idx="7">
                  <c:v>0.79324914884140862</c:v>
                </c:pt>
                <c:pt idx="8">
                  <c:v>0.80052544219296995</c:v>
                </c:pt>
                <c:pt idx="9">
                  <c:v>0.80738086029056366</c:v>
                </c:pt>
                <c:pt idx="10">
                  <c:v>0.81386144086372958</c:v>
                </c:pt>
                <c:pt idx="11">
                  <c:v>0.82000605795155912</c:v>
                </c:pt>
                <c:pt idx="12">
                  <c:v>0.82584783517175575</c:v>
                </c:pt>
                <c:pt idx="13">
                  <c:v>0.83141522679374957</c:v>
                </c:pt>
                <c:pt idx="14">
                  <c:v>0.8367328561247902</c:v>
                </c:pt>
                <c:pt idx="15">
                  <c:v>0.84182217378563695</c:v>
                </c:pt>
                <c:pt idx="16">
                  <c:v>0.84670198040103506</c:v>
                </c:pt>
                <c:pt idx="17">
                  <c:v>0.85138884589511343</c:v>
                </c:pt>
                <c:pt idx="18">
                  <c:v>0.8558974490039849</c:v>
                </c:pt>
                <c:pt idx="19">
                  <c:v>0.86024085455677723</c:v>
                </c:pt>
                <c:pt idx="20">
                  <c:v>0.86443074173062606</c:v>
                </c:pt>
                <c:pt idx="21">
                  <c:v>0.86847759332728014</c:v>
                </c:pt>
                <c:pt idx="22">
                  <c:v>0.87239085379569192</c:v>
                </c:pt>
                <c:pt idx="23">
                  <c:v>0.87617906199604556</c:v>
                </c:pt>
                <c:pt idx="24">
                  <c:v>0.87984996340035404</c:v>
                </c:pt>
                <c:pt idx="25">
                  <c:v>0.88341060543707539</c:v>
                </c:pt>
                <c:pt idx="26">
                  <c:v>0.88686741893006205</c:v>
                </c:pt>
                <c:pt idx="27">
                  <c:v>0.89022628799673398</c:v>
                </c:pt>
                <c:pt idx="28">
                  <c:v>0.89349261031404736</c:v>
                </c:pt>
                <c:pt idx="29">
                  <c:v>0.89667134930245185</c:v>
                </c:pt>
                <c:pt idx="30">
                  <c:v>0.89976707949454771</c:v>
                </c:pt>
                <c:pt idx="31">
                  <c:v>0.902784026129416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A7B-45C1-89E1-E0D3A52130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5858863"/>
        <c:axId val="205861775"/>
      </c:scatterChart>
      <c:valAx>
        <c:axId val="205858863"/>
        <c:scaling>
          <c:orientation val="minMax"/>
          <c:max val="400"/>
          <c:min val="5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b="1"/>
                  <a:t>Molecular Weight, M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05861775"/>
        <c:crosses val="autoZero"/>
        <c:crossBetween val="midCat"/>
        <c:majorUnit val="50"/>
      </c:valAx>
      <c:valAx>
        <c:axId val="205861775"/>
        <c:scaling>
          <c:orientation val="minMax"/>
          <c:max val="0.95000000000000007"/>
          <c:min val="0.70000000000000007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b="1"/>
                  <a:t>Specific Gravity, </a:t>
                </a:r>
                <a:r>
                  <a:rPr lang="el-GR" b="1"/>
                  <a:t>γ</a:t>
                </a:r>
                <a:endParaRPr lang="en-US" b="1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05858863"/>
        <c:crosses val="autoZero"/>
        <c:crossBetween val="midCat"/>
      </c:valAx>
      <c:spPr>
        <a:noFill/>
        <a:ln w="12700">
          <a:solidFill>
            <a:schemeClr val="tx1"/>
          </a:solidFill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5</xdr:row>
      <xdr:rowOff>0</xdr:rowOff>
    </xdr:from>
    <xdr:to>
      <xdr:col>13</xdr:col>
      <xdr:colOff>6350</xdr:colOff>
      <xdr:row>24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967C85C-F6F4-4194-A512-91B43DC32B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0</xdr:rowOff>
    </xdr:from>
    <xdr:to>
      <xdr:col>14</xdr:col>
      <xdr:colOff>6350</xdr:colOff>
      <xdr:row>24</xdr:row>
      <xdr:rowOff>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AC86FAA8-BB33-4149-B1F5-32E98BBC8A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0</xdr:rowOff>
    </xdr:from>
    <xdr:to>
      <xdr:col>14</xdr:col>
      <xdr:colOff>6350</xdr:colOff>
      <xdr:row>24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C70FA65-B9C1-43B8-B9AD-046809A6F9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0</xdr:rowOff>
    </xdr:from>
    <xdr:to>
      <xdr:col>14</xdr:col>
      <xdr:colOff>6350</xdr:colOff>
      <xdr:row>24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6E0AECB-E5B7-45A3-B7DA-08442D43A8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0</xdr:rowOff>
    </xdr:from>
    <xdr:to>
      <xdr:col>14</xdr:col>
      <xdr:colOff>6350</xdr:colOff>
      <xdr:row>24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9E9162C-AF5D-487A-95C3-89BE047DDD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25</xdr:row>
      <xdr:rowOff>0</xdr:rowOff>
    </xdr:from>
    <xdr:to>
      <xdr:col>14</xdr:col>
      <xdr:colOff>6350</xdr:colOff>
      <xdr:row>44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26B9D9E4-8363-4F9D-B316-921FCECA5B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0</xdr:rowOff>
    </xdr:from>
    <xdr:to>
      <xdr:col>14</xdr:col>
      <xdr:colOff>6350</xdr:colOff>
      <xdr:row>24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FA53D2D-28A1-48A1-AF01-08388B91B8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0</xdr:rowOff>
    </xdr:from>
    <xdr:to>
      <xdr:col>14</xdr:col>
      <xdr:colOff>6350</xdr:colOff>
      <xdr:row>24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3EC3601-8BA1-44D9-8012-313F3259BA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656E48-4908-4C96-9FA4-947BFDEEFBD7}">
  <dimension ref="B1:D43"/>
  <sheetViews>
    <sheetView tabSelected="1" zoomScale="130" zoomScaleNormal="130" workbookViewId="0">
      <selection activeCell="C1" sqref="C1:C4"/>
    </sheetView>
  </sheetViews>
  <sheetFormatPr defaultColWidth="8.7109375" defaultRowHeight="14.25" x14ac:dyDescent="0.2"/>
  <cols>
    <col min="1" max="16384" width="8.7109375" style="4"/>
  </cols>
  <sheetData>
    <row r="1" spans="2:4" ht="15" x14ac:dyDescent="0.25">
      <c r="C1" s="2" t="s">
        <v>0</v>
      </c>
      <c r="D1" s="3">
        <v>0.28999999999999998</v>
      </c>
    </row>
    <row r="2" spans="2:4" ht="15" x14ac:dyDescent="0.25">
      <c r="C2" s="2" t="s">
        <v>1</v>
      </c>
      <c r="D2" s="3">
        <v>0.13</v>
      </c>
    </row>
    <row r="3" spans="2:4" ht="15" x14ac:dyDescent="0.25">
      <c r="C3" s="2" t="s">
        <v>2</v>
      </c>
      <c r="D3" s="3">
        <v>0.28549999999999998</v>
      </c>
    </row>
    <row r="4" spans="2:4" ht="15" x14ac:dyDescent="0.25">
      <c r="C4" s="2" t="s">
        <v>3</v>
      </c>
      <c r="D4" s="3">
        <v>66</v>
      </c>
    </row>
    <row r="6" spans="2:4" ht="15" x14ac:dyDescent="0.25">
      <c r="B6" s="5"/>
      <c r="C6" s="5" t="s">
        <v>4</v>
      </c>
    </row>
    <row r="7" spans="2:4" ht="15" x14ac:dyDescent="0.25">
      <c r="B7" s="5" t="s">
        <v>5</v>
      </c>
      <c r="C7" s="5" t="s">
        <v>6</v>
      </c>
      <c r="D7" s="5"/>
    </row>
    <row r="8" spans="2:4" x14ac:dyDescent="0.2">
      <c r="B8" s="3">
        <v>50</v>
      </c>
      <c r="C8" s="4" t="e">
        <f t="shared" ref="C8:C43" si="0">$D$3+$D$1*(B8-$D$4)^$D$2</f>
        <v>#NUM!</v>
      </c>
    </row>
    <row r="9" spans="2:4" x14ac:dyDescent="0.2">
      <c r="B9" s="3">
        <v>60</v>
      </c>
      <c r="C9" s="4" t="e">
        <f t="shared" si="0"/>
        <v>#NUM!</v>
      </c>
    </row>
    <row r="10" spans="2:4" x14ac:dyDescent="0.2">
      <c r="B10" s="3">
        <v>70</v>
      </c>
      <c r="C10" s="4">
        <f t="shared" si="0"/>
        <v>0.63276882433948922</v>
      </c>
    </row>
    <row r="11" spans="2:4" x14ac:dyDescent="0.2">
      <c r="B11" s="3">
        <v>80</v>
      </c>
      <c r="C11" s="4">
        <f t="shared" si="0"/>
        <v>0.69419059398411198</v>
      </c>
    </row>
    <row r="12" spans="2:4" x14ac:dyDescent="0.2">
      <c r="B12" s="3">
        <v>90</v>
      </c>
      <c r="C12" s="4">
        <f t="shared" si="0"/>
        <v>0.72385448999433422</v>
      </c>
    </row>
    <row r="13" spans="2:4" x14ac:dyDescent="0.2">
      <c r="B13" s="3">
        <v>100</v>
      </c>
      <c r="C13" s="4">
        <f t="shared" si="0"/>
        <v>0.74415935619995532</v>
      </c>
    </row>
    <row r="14" spans="2:4" x14ac:dyDescent="0.2">
      <c r="B14" s="3">
        <v>110</v>
      </c>
      <c r="C14" s="4">
        <f t="shared" si="0"/>
        <v>0.75979314286033406</v>
      </c>
    </row>
    <row r="15" spans="2:4" x14ac:dyDescent="0.2">
      <c r="B15" s="3">
        <v>120</v>
      </c>
      <c r="C15" s="4">
        <f t="shared" si="0"/>
        <v>0.77258996984790307</v>
      </c>
    </row>
    <row r="16" spans="2:4" x14ac:dyDescent="0.2">
      <c r="B16" s="3">
        <v>130</v>
      </c>
      <c r="C16" s="4">
        <f t="shared" si="0"/>
        <v>0.78346795313389705</v>
      </c>
    </row>
    <row r="17" spans="2:3" x14ac:dyDescent="0.2">
      <c r="B17" s="3">
        <v>140</v>
      </c>
      <c r="C17" s="4">
        <f t="shared" si="0"/>
        <v>0.7929556840819082</v>
      </c>
    </row>
    <row r="18" spans="2:3" x14ac:dyDescent="0.2">
      <c r="B18" s="3">
        <v>150</v>
      </c>
      <c r="C18" s="4">
        <f t="shared" si="0"/>
        <v>0.80138666858343999</v>
      </c>
    </row>
    <row r="19" spans="2:3" x14ac:dyDescent="0.2">
      <c r="B19" s="3">
        <v>160</v>
      </c>
      <c r="C19" s="4">
        <f t="shared" si="0"/>
        <v>0.8089854544221724</v>
      </c>
    </row>
    <row r="20" spans="2:3" x14ac:dyDescent="0.2">
      <c r="B20" s="3">
        <v>170</v>
      </c>
      <c r="C20" s="4">
        <f t="shared" si="0"/>
        <v>0.81591076775823657</v>
      </c>
    </row>
    <row r="21" spans="2:3" x14ac:dyDescent="0.2">
      <c r="B21" s="3">
        <v>180</v>
      </c>
      <c r="C21" s="4">
        <f t="shared" si="0"/>
        <v>0.82227913800317043</v>
      </c>
    </row>
    <row r="22" spans="2:3" x14ac:dyDescent="0.2">
      <c r="B22" s="3">
        <v>190</v>
      </c>
      <c r="C22" s="4">
        <f t="shared" si="0"/>
        <v>0.82817875123618345</v>
      </c>
    </row>
    <row r="23" spans="2:3" x14ac:dyDescent="0.2">
      <c r="B23" s="3">
        <v>200</v>
      </c>
      <c r="C23" s="4">
        <f t="shared" si="0"/>
        <v>0.83367802480487074</v>
      </c>
    </row>
    <row r="24" spans="2:3" x14ac:dyDescent="0.2">
      <c r="B24" s="3">
        <v>210</v>
      </c>
      <c r="C24" s="4">
        <f t="shared" si="0"/>
        <v>0.83883115278537912</v>
      </c>
    </row>
    <row r="25" spans="2:3" x14ac:dyDescent="0.2">
      <c r="B25" s="3">
        <v>220</v>
      </c>
      <c r="C25" s="4">
        <f t="shared" si="0"/>
        <v>0.84368182541109549</v>
      </c>
    </row>
    <row r="26" spans="2:3" x14ac:dyDescent="0.2">
      <c r="B26" s="3">
        <v>230</v>
      </c>
      <c r="C26" s="4">
        <f t="shared" si="0"/>
        <v>0.84826580157263476</v>
      </c>
    </row>
    <row r="27" spans="2:3" x14ac:dyDescent="0.2">
      <c r="B27" s="3">
        <v>240</v>
      </c>
      <c r="C27" s="4">
        <f t="shared" si="0"/>
        <v>0.85261273542741178</v>
      </c>
    </row>
    <row r="28" spans="2:3" x14ac:dyDescent="0.2">
      <c r="B28" s="3">
        <v>250</v>
      </c>
      <c r="C28" s="4">
        <f t="shared" si="0"/>
        <v>0.85674750322095872</v>
      </c>
    </row>
    <row r="29" spans="2:3" x14ac:dyDescent="0.2">
      <c r="B29" s="3">
        <v>260</v>
      </c>
      <c r="C29" s="4">
        <f t="shared" si="0"/>
        <v>0.86069118642282605</v>
      </c>
    </row>
    <row r="30" spans="2:3" x14ac:dyDescent="0.2">
      <c r="B30" s="3">
        <v>270</v>
      </c>
      <c r="C30" s="4">
        <f t="shared" si="0"/>
        <v>0.86446181308694103</v>
      </c>
    </row>
    <row r="31" spans="2:3" x14ac:dyDescent="0.2">
      <c r="B31" s="3">
        <v>280</v>
      </c>
      <c r="C31" s="4">
        <f t="shared" si="0"/>
        <v>0.86807492567331412</v>
      </c>
    </row>
    <row r="32" spans="2:3" x14ac:dyDescent="0.2">
      <c r="B32" s="3">
        <v>290</v>
      </c>
      <c r="C32" s="4">
        <f t="shared" si="0"/>
        <v>0.87154402205822301</v>
      </c>
    </row>
    <row r="33" spans="2:3" x14ac:dyDescent="0.2">
      <c r="B33" s="3">
        <v>300</v>
      </c>
      <c r="C33" s="4">
        <f t="shared" si="0"/>
        <v>0.87488090237812288</v>
      </c>
    </row>
    <row r="34" spans="2:3" x14ac:dyDescent="0.2">
      <c r="B34" s="3">
        <v>310</v>
      </c>
      <c r="C34" s="4">
        <f t="shared" si="0"/>
        <v>0.87809594492862098</v>
      </c>
    </row>
    <row r="35" spans="2:3" x14ac:dyDescent="0.2">
      <c r="B35" s="3">
        <v>320</v>
      </c>
      <c r="C35" s="4">
        <f t="shared" si="0"/>
        <v>0.88119832790716879</v>
      </c>
    </row>
    <row r="36" spans="2:3" x14ac:dyDescent="0.2">
      <c r="B36" s="3">
        <v>330</v>
      </c>
      <c r="C36" s="4">
        <f t="shared" si="0"/>
        <v>0.88419620931794529</v>
      </c>
    </row>
    <row r="37" spans="2:3" x14ac:dyDescent="0.2">
      <c r="B37" s="3">
        <v>340</v>
      </c>
      <c r="C37" s="4">
        <f t="shared" si="0"/>
        <v>0.88709687420000438</v>
      </c>
    </row>
    <row r="38" spans="2:3" x14ac:dyDescent="0.2">
      <c r="B38" s="3">
        <v>350</v>
      </c>
      <c r="C38" s="4">
        <f t="shared" si="0"/>
        <v>0.8899068560762099</v>
      </c>
    </row>
    <row r="39" spans="2:3" x14ac:dyDescent="0.2">
      <c r="B39" s="3">
        <v>360</v>
      </c>
      <c r="C39" s="4">
        <f t="shared" si="0"/>
        <v>0.89263203787546441</v>
      </c>
    </row>
    <row r="40" spans="2:3" x14ac:dyDescent="0.2">
      <c r="B40" s="3">
        <v>370</v>
      </c>
      <c r="C40" s="4">
        <f t="shared" si="0"/>
        <v>0.89527773637010377</v>
      </c>
    </row>
    <row r="41" spans="2:3" x14ac:dyDescent="0.2">
      <c r="B41" s="3">
        <v>380</v>
      </c>
      <c r="C41" s="4">
        <f t="shared" si="0"/>
        <v>0.89784877326902046</v>
      </c>
    </row>
    <row r="42" spans="2:3" x14ac:dyDescent="0.2">
      <c r="B42" s="3">
        <v>390</v>
      </c>
      <c r="C42" s="4">
        <f t="shared" si="0"/>
        <v>0.90034953542877894</v>
      </c>
    </row>
    <row r="43" spans="2:3" x14ac:dyDescent="0.2">
      <c r="B43" s="3">
        <v>400</v>
      </c>
      <c r="C43" s="4">
        <f t="shared" si="0"/>
        <v>0.902784026129416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77FD2B-6F32-4C95-A482-211392A7A0F5}">
  <dimension ref="A1:H43"/>
  <sheetViews>
    <sheetView zoomScale="130" zoomScaleNormal="130" workbookViewId="0">
      <selection activeCell="C8" sqref="C8"/>
    </sheetView>
  </sheetViews>
  <sheetFormatPr defaultColWidth="8.7109375" defaultRowHeight="14.25" x14ac:dyDescent="0.2"/>
  <cols>
    <col min="1" max="16384" width="8.7109375" style="4"/>
  </cols>
  <sheetData>
    <row r="1" spans="1:8" ht="15" x14ac:dyDescent="0.25">
      <c r="A1" s="2" t="s">
        <v>7</v>
      </c>
      <c r="B1" s="3">
        <v>12</v>
      </c>
      <c r="D1" s="2" t="s">
        <v>0</v>
      </c>
      <c r="E1" s="4">
        <f>6.0108*$B$1^(-1.18241)</f>
        <v>0.31834466829105862</v>
      </c>
    </row>
    <row r="2" spans="1:8" ht="15" x14ac:dyDescent="0.25">
      <c r="D2" s="2" t="s">
        <v>1</v>
      </c>
      <c r="E2" s="4">
        <v>0.17946999999999999</v>
      </c>
      <c r="G2" s="1" t="s">
        <v>8</v>
      </c>
      <c r="H2" s="6">
        <f>SQRT(SUMSQ(E8:E43))</f>
        <v>0</v>
      </c>
    </row>
    <row r="3" spans="1:8" ht="15" x14ac:dyDescent="0.25">
      <c r="D3" s="2" t="s">
        <v>2</v>
      </c>
      <c r="E3" s="4">
        <v>0</v>
      </c>
    </row>
    <row r="4" spans="1:8" ht="15" x14ac:dyDescent="0.25">
      <c r="D4" s="2" t="s">
        <v>3</v>
      </c>
      <c r="E4" s="4">
        <v>0</v>
      </c>
    </row>
    <row r="6" spans="1:8" ht="15" x14ac:dyDescent="0.25">
      <c r="B6" s="5"/>
      <c r="C6" s="5" t="s">
        <v>9</v>
      </c>
      <c r="D6" s="5" t="s">
        <v>4</v>
      </c>
    </row>
    <row r="7" spans="1:8" ht="15" x14ac:dyDescent="0.25">
      <c r="B7" s="5" t="s">
        <v>5</v>
      </c>
      <c r="C7" s="5" t="s">
        <v>6</v>
      </c>
      <c r="D7" s="5" t="s">
        <v>6</v>
      </c>
      <c r="E7" s="5" t="s">
        <v>10</v>
      </c>
    </row>
    <row r="8" spans="1:8" x14ac:dyDescent="0.2">
      <c r="B8" s="3">
        <v>50</v>
      </c>
      <c r="C8" s="4">
        <f>(6.0108*$B$1^-1.18241)*B8^0.17947</f>
        <v>0.64240916359774558</v>
      </c>
      <c r="D8" s="4">
        <f>$E$3+$E$1*(B8-$E$4)^$E$2</f>
        <v>0.64240916359774558</v>
      </c>
      <c r="E8" s="4">
        <f>(C8-D8)/C8</f>
        <v>0</v>
      </c>
    </row>
    <row r="9" spans="1:8" x14ac:dyDescent="0.2">
      <c r="B9" s="3">
        <v>60</v>
      </c>
      <c r="C9" s="4">
        <f t="shared" ref="C9:C43" si="0">(6.0108*$B$1^-1.18241)*B9^0.17947</f>
        <v>0.66377728360729227</v>
      </c>
      <c r="D9" s="4">
        <f t="shared" ref="D9:D41" si="1">$E$3+$E$1*(B9-$E$4)^$E$2</f>
        <v>0.66377728360729227</v>
      </c>
      <c r="E9" s="4">
        <f t="shared" ref="E9:E43" si="2">(C9-D9)/C9</f>
        <v>0</v>
      </c>
    </row>
    <row r="10" spans="1:8" x14ac:dyDescent="0.2">
      <c r="B10" s="3">
        <v>70</v>
      </c>
      <c r="C10" s="4">
        <f t="shared" si="0"/>
        <v>0.68239734088950654</v>
      </c>
      <c r="D10" s="4">
        <f t="shared" si="1"/>
        <v>0.68239734088950654</v>
      </c>
      <c r="E10" s="4">
        <f t="shared" si="2"/>
        <v>0</v>
      </c>
    </row>
    <row r="11" spans="1:8" x14ac:dyDescent="0.2">
      <c r="B11" s="3">
        <v>80</v>
      </c>
      <c r="C11" s="4">
        <f t="shared" si="0"/>
        <v>0.69894844105214404</v>
      </c>
      <c r="D11" s="4">
        <f t="shared" si="1"/>
        <v>0.69894844105214404</v>
      </c>
      <c r="E11" s="4">
        <f t="shared" si="2"/>
        <v>0</v>
      </c>
    </row>
    <row r="12" spans="1:8" x14ac:dyDescent="0.2">
      <c r="B12" s="3">
        <v>90</v>
      </c>
      <c r="C12" s="4">
        <f t="shared" si="0"/>
        <v>0.71388044183624555</v>
      </c>
      <c r="D12" s="4">
        <f t="shared" si="1"/>
        <v>0.71388044183624555</v>
      </c>
      <c r="E12" s="4">
        <f t="shared" si="2"/>
        <v>0</v>
      </c>
    </row>
    <row r="13" spans="1:8" x14ac:dyDescent="0.2">
      <c r="B13" s="3">
        <v>100</v>
      </c>
      <c r="C13" s="4">
        <f t="shared" si="0"/>
        <v>0.72750767706382846</v>
      </c>
      <c r="D13" s="4">
        <f t="shared" si="1"/>
        <v>0.72750767706382846</v>
      </c>
      <c r="E13" s="4">
        <f t="shared" si="2"/>
        <v>0</v>
      </c>
    </row>
    <row r="14" spans="1:8" x14ac:dyDescent="0.2">
      <c r="B14" s="3">
        <v>110</v>
      </c>
      <c r="C14" s="4">
        <f t="shared" si="0"/>
        <v>0.74005896808481408</v>
      </c>
      <c r="D14" s="4">
        <f t="shared" si="1"/>
        <v>0.74005896808481408</v>
      </c>
      <c r="E14" s="4">
        <f t="shared" si="2"/>
        <v>0</v>
      </c>
    </row>
    <row r="15" spans="1:8" x14ac:dyDescent="0.2">
      <c r="B15" s="3">
        <v>120</v>
      </c>
      <c r="C15" s="4">
        <f t="shared" si="0"/>
        <v>0.75170638441772974</v>
      </c>
      <c r="D15" s="4">
        <f t="shared" si="1"/>
        <v>0.75170638441772974</v>
      </c>
      <c r="E15" s="4">
        <f t="shared" si="2"/>
        <v>0</v>
      </c>
    </row>
    <row r="16" spans="1:8" x14ac:dyDescent="0.2">
      <c r="B16" s="3">
        <v>130</v>
      </c>
      <c r="C16" s="4">
        <f t="shared" si="0"/>
        <v>0.7625827797526562</v>
      </c>
      <c r="D16" s="4">
        <f t="shared" si="1"/>
        <v>0.7625827797526562</v>
      </c>
      <c r="E16" s="4">
        <f t="shared" si="2"/>
        <v>0</v>
      </c>
    </row>
    <row r="17" spans="2:5" x14ac:dyDescent="0.2">
      <c r="B17" s="3">
        <v>140</v>
      </c>
      <c r="C17" s="4">
        <f t="shared" si="0"/>
        <v>0.77279299928529299</v>
      </c>
      <c r="D17" s="4">
        <f t="shared" si="1"/>
        <v>0.77279299928529299</v>
      </c>
      <c r="E17" s="4">
        <f t="shared" si="2"/>
        <v>0</v>
      </c>
    </row>
    <row r="18" spans="2:5" x14ac:dyDescent="0.2">
      <c r="B18" s="3">
        <v>150</v>
      </c>
      <c r="C18" s="4">
        <f t="shared" si="0"/>
        <v>0.78242132529628627</v>
      </c>
      <c r="D18" s="4">
        <f t="shared" si="1"/>
        <v>0.78242132529628627</v>
      </c>
      <c r="E18" s="4">
        <f t="shared" si="2"/>
        <v>0</v>
      </c>
    </row>
    <row r="19" spans="2:5" x14ac:dyDescent="0.2">
      <c r="B19" s="3">
        <v>160</v>
      </c>
      <c r="C19" s="4">
        <f t="shared" si="0"/>
        <v>0.79153658688410078</v>
      </c>
      <c r="D19" s="4">
        <f t="shared" si="1"/>
        <v>0.79153658688410078</v>
      </c>
      <c r="E19" s="4">
        <f t="shared" si="2"/>
        <v>0</v>
      </c>
    </row>
    <row r="20" spans="2:5" x14ac:dyDescent="0.2">
      <c r="B20" s="3">
        <v>170</v>
      </c>
      <c r="C20" s="4">
        <f t="shared" si="0"/>
        <v>0.8001957649127116</v>
      </c>
      <c r="D20" s="4">
        <f t="shared" si="1"/>
        <v>0.8001957649127116</v>
      </c>
      <c r="E20" s="4">
        <f t="shared" si="2"/>
        <v>0</v>
      </c>
    </row>
    <row r="21" spans="2:5" x14ac:dyDescent="0.2">
      <c r="B21" s="3">
        <v>180</v>
      </c>
      <c r="C21" s="4">
        <f t="shared" si="0"/>
        <v>0.80844659660986362</v>
      </c>
      <c r="D21" s="4">
        <f t="shared" si="1"/>
        <v>0.80844659660986362</v>
      </c>
      <c r="E21" s="4">
        <f t="shared" si="2"/>
        <v>0</v>
      </c>
    </row>
    <row r="22" spans="2:5" x14ac:dyDescent="0.2">
      <c r="B22" s="3">
        <v>190</v>
      </c>
      <c r="C22" s="4">
        <f t="shared" si="0"/>
        <v>0.81632949683880773</v>
      </c>
      <c r="D22" s="4">
        <f t="shared" si="1"/>
        <v>0.81632949683880773</v>
      </c>
      <c r="E22" s="4">
        <f t="shared" si="2"/>
        <v>0</v>
      </c>
    </row>
    <row r="23" spans="2:5" x14ac:dyDescent="0.2">
      <c r="B23" s="3">
        <v>200</v>
      </c>
      <c r="C23" s="4">
        <f t="shared" si="0"/>
        <v>0.82387900138706083</v>
      </c>
      <c r="D23" s="4">
        <f t="shared" si="1"/>
        <v>0.82387900138706083</v>
      </c>
      <c r="E23" s="4">
        <f t="shared" si="2"/>
        <v>0</v>
      </c>
    </row>
    <row r="24" spans="2:5" x14ac:dyDescent="0.2">
      <c r="B24" s="3">
        <v>210</v>
      </c>
      <c r="C24" s="4">
        <f t="shared" si="0"/>
        <v>0.83112486884099457</v>
      </c>
      <c r="D24" s="4">
        <f t="shared" si="1"/>
        <v>0.83112486884099457</v>
      </c>
      <c r="E24" s="4">
        <f t="shared" si="2"/>
        <v>0</v>
      </c>
    </row>
    <row r="25" spans="2:5" x14ac:dyDescent="0.2">
      <c r="B25" s="3">
        <v>220</v>
      </c>
      <c r="C25" s="4">
        <f t="shared" si="0"/>
        <v>0.83809293402104024</v>
      </c>
      <c r="D25" s="4">
        <f t="shared" si="1"/>
        <v>0.83809293402104024</v>
      </c>
      <c r="E25" s="4">
        <f t="shared" si="2"/>
        <v>0</v>
      </c>
    </row>
    <row r="26" spans="2:5" x14ac:dyDescent="0.2">
      <c r="B26" s="3">
        <v>230</v>
      </c>
      <c r="C26" s="4">
        <f t="shared" si="0"/>
        <v>0.84480577760373854</v>
      </c>
      <c r="D26" s="4">
        <f t="shared" si="1"/>
        <v>0.84480577760373854</v>
      </c>
      <c r="E26" s="4">
        <f t="shared" si="2"/>
        <v>0</v>
      </c>
    </row>
    <row r="27" spans="2:5" x14ac:dyDescent="0.2">
      <c r="B27" s="3">
        <v>240</v>
      </c>
      <c r="C27" s="4">
        <f t="shared" si="0"/>
        <v>0.85128325769684099</v>
      </c>
      <c r="D27" s="4">
        <f t="shared" si="1"/>
        <v>0.85128325769684099</v>
      </c>
      <c r="E27" s="4">
        <f t="shared" si="2"/>
        <v>0</v>
      </c>
    </row>
    <row r="28" spans="2:5" x14ac:dyDescent="0.2">
      <c r="B28" s="3">
        <v>250</v>
      </c>
      <c r="C28" s="4">
        <f t="shared" si="0"/>
        <v>0.85754293632661727</v>
      </c>
      <c r="D28" s="4">
        <f t="shared" si="1"/>
        <v>0.85754293632661727</v>
      </c>
      <c r="E28" s="4">
        <f t="shared" si="2"/>
        <v>0</v>
      </c>
    </row>
    <row r="29" spans="2:5" x14ac:dyDescent="0.2">
      <c r="B29" s="3">
        <v>260</v>
      </c>
      <c r="C29" s="4">
        <f t="shared" si="0"/>
        <v>0.86360042493746092</v>
      </c>
      <c r="D29" s="4">
        <f t="shared" si="1"/>
        <v>0.86360042493746092</v>
      </c>
      <c r="E29" s="4">
        <f t="shared" si="2"/>
        <v>0</v>
      </c>
    </row>
    <row r="30" spans="2:5" x14ac:dyDescent="0.2">
      <c r="B30" s="3">
        <v>270</v>
      </c>
      <c r="C30" s="4">
        <f t="shared" si="0"/>
        <v>0.8694696667720041</v>
      </c>
      <c r="D30" s="4">
        <f t="shared" si="1"/>
        <v>0.8694696667720041</v>
      </c>
      <c r="E30" s="4">
        <f t="shared" si="2"/>
        <v>0</v>
      </c>
    </row>
    <row r="31" spans="2:5" x14ac:dyDescent="0.2">
      <c r="B31" s="3">
        <v>280</v>
      </c>
      <c r="C31" s="4">
        <f t="shared" si="0"/>
        <v>0.87516316954854412</v>
      </c>
      <c r="D31" s="4">
        <f t="shared" si="1"/>
        <v>0.87516316954854412</v>
      </c>
      <c r="E31" s="4">
        <f t="shared" si="2"/>
        <v>0</v>
      </c>
    </row>
    <row r="32" spans="2:5" x14ac:dyDescent="0.2">
      <c r="B32" s="3">
        <v>290</v>
      </c>
      <c r="C32" s="4">
        <f t="shared" si="0"/>
        <v>0.88069219862806636</v>
      </c>
      <c r="D32" s="4">
        <f t="shared" si="1"/>
        <v>0.88069219862806636</v>
      </c>
      <c r="E32" s="4">
        <f t="shared" si="2"/>
        <v>0</v>
      </c>
    </row>
    <row r="33" spans="2:5" x14ac:dyDescent="0.2">
      <c r="B33" s="3">
        <v>300</v>
      </c>
      <c r="C33" s="4">
        <f t="shared" si="0"/>
        <v>0.88606693849704721</v>
      </c>
      <c r="D33" s="4">
        <f t="shared" si="1"/>
        <v>0.88606693849704721</v>
      </c>
      <c r="E33" s="4">
        <f t="shared" si="2"/>
        <v>0</v>
      </c>
    </row>
    <row r="34" spans="2:5" x14ac:dyDescent="0.2">
      <c r="B34" s="3">
        <v>310</v>
      </c>
      <c r="C34" s="4">
        <f t="shared" si="0"/>
        <v>0.89129662863530257</v>
      </c>
      <c r="D34" s="4">
        <f t="shared" si="1"/>
        <v>0.89129662863530257</v>
      </c>
      <c r="E34" s="4">
        <f t="shared" si="2"/>
        <v>0</v>
      </c>
    </row>
    <row r="35" spans="2:5" x14ac:dyDescent="0.2">
      <c r="B35" s="3">
        <v>320</v>
      </c>
      <c r="C35" s="4">
        <f t="shared" si="0"/>
        <v>0.89638967851906315</v>
      </c>
      <c r="D35" s="4">
        <f t="shared" si="1"/>
        <v>0.89638967851906315</v>
      </c>
      <c r="E35" s="4">
        <f t="shared" si="2"/>
        <v>0</v>
      </c>
    </row>
    <row r="36" spans="2:5" x14ac:dyDescent="0.2">
      <c r="B36" s="3">
        <v>330</v>
      </c>
      <c r="C36" s="4">
        <f t="shared" si="0"/>
        <v>0.90135376550901081</v>
      </c>
      <c r="D36" s="4">
        <f t="shared" si="1"/>
        <v>0.90135376550901081</v>
      </c>
      <c r="E36" s="4">
        <f t="shared" si="2"/>
        <v>0</v>
      </c>
    </row>
    <row r="37" spans="2:5" x14ac:dyDescent="0.2">
      <c r="B37" s="3">
        <v>340</v>
      </c>
      <c r="C37" s="4">
        <f t="shared" si="0"/>
        <v>0.90619591860691684</v>
      </c>
      <c r="D37" s="4">
        <f t="shared" si="1"/>
        <v>0.90619591860691684</v>
      </c>
      <c r="E37" s="4">
        <f t="shared" si="2"/>
        <v>0</v>
      </c>
    </row>
    <row r="38" spans="2:5" x14ac:dyDescent="0.2">
      <c r="B38" s="3">
        <v>350</v>
      </c>
      <c r="C38" s="4">
        <f t="shared" si="0"/>
        <v>0.91092259047270641</v>
      </c>
      <c r="D38" s="4">
        <f t="shared" si="1"/>
        <v>0.91092259047270641</v>
      </c>
      <c r="E38" s="4">
        <f t="shared" si="2"/>
        <v>0</v>
      </c>
    </row>
    <row r="39" spans="2:5" x14ac:dyDescent="0.2">
      <c r="B39" s="3">
        <v>360</v>
      </c>
      <c r="C39" s="4">
        <f t="shared" si="0"/>
        <v>0.91553971963276592</v>
      </c>
      <c r="D39" s="4">
        <f t="shared" si="1"/>
        <v>0.91553971963276592</v>
      </c>
      <c r="E39" s="4">
        <f t="shared" si="2"/>
        <v>0</v>
      </c>
    </row>
    <row r="40" spans="2:5" x14ac:dyDescent="0.2">
      <c r="B40" s="3">
        <v>370</v>
      </c>
      <c r="C40" s="4">
        <f t="shared" si="0"/>
        <v>0.92005278444837213</v>
      </c>
      <c r="D40" s="4">
        <f t="shared" si="1"/>
        <v>0.92005278444837213</v>
      </c>
      <c r="E40" s="4">
        <f t="shared" si="2"/>
        <v>0</v>
      </c>
    </row>
    <row r="41" spans="2:5" x14ac:dyDescent="0.2">
      <c r="B41" s="3">
        <v>380</v>
      </c>
      <c r="C41" s="4">
        <f t="shared" si="0"/>
        <v>0.92446685012693197</v>
      </c>
      <c r="D41" s="4">
        <f t="shared" si="1"/>
        <v>0.92446685012693197</v>
      </c>
      <c r="E41" s="4">
        <f t="shared" si="2"/>
        <v>0</v>
      </c>
    </row>
    <row r="42" spans="2:5" x14ac:dyDescent="0.2">
      <c r="B42" s="3">
        <v>390</v>
      </c>
      <c r="C42" s="4">
        <f t="shared" si="0"/>
        <v>0.92878660983081451</v>
      </c>
      <c r="D42" s="4">
        <f t="shared" ref="D42:D43" si="3">$E$3+$E$1*(B42-$E$4)^$E$2</f>
        <v>0.92878660983081451</v>
      </c>
      <c r="E42" s="4">
        <f t="shared" si="2"/>
        <v>0</v>
      </c>
    </row>
    <row r="43" spans="2:5" x14ac:dyDescent="0.2">
      <c r="B43" s="3">
        <v>400</v>
      </c>
      <c r="C43" s="4">
        <f t="shared" si="0"/>
        <v>0.93301642075591107</v>
      </c>
      <c r="D43" s="4">
        <f t="shared" si="3"/>
        <v>0.93301642075591107</v>
      </c>
      <c r="E43" s="4">
        <f t="shared" si="2"/>
        <v>0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53B298-B6CC-4B0A-B838-4E7C6813A67E}">
  <dimension ref="A1:H43"/>
  <sheetViews>
    <sheetView zoomScale="130" zoomScaleNormal="130" workbookViewId="0">
      <selection activeCell="C8" sqref="C8"/>
    </sheetView>
  </sheetViews>
  <sheetFormatPr defaultColWidth="8.7109375" defaultRowHeight="14.25" x14ac:dyDescent="0.2"/>
  <cols>
    <col min="1" max="2" width="8.7109375" style="4"/>
    <col min="3" max="3" width="9" style="4" bestFit="1" customWidth="1"/>
    <col min="4" max="16384" width="8.7109375" style="4"/>
  </cols>
  <sheetData>
    <row r="1" spans="1:8" ht="15" x14ac:dyDescent="0.25">
      <c r="A1" s="2" t="s">
        <v>11</v>
      </c>
      <c r="B1" s="3">
        <v>0.3</v>
      </c>
      <c r="D1" s="2" t="s">
        <v>0</v>
      </c>
      <c r="E1" s="4">
        <f>-15.8-1.77*$B$1</f>
        <v>-16.331</v>
      </c>
    </row>
    <row r="2" spans="1:8" ht="15" x14ac:dyDescent="0.25">
      <c r="D2" s="2" t="s">
        <v>1</v>
      </c>
      <c r="E2" s="4">
        <v>-1</v>
      </c>
      <c r="G2" s="1" t="s">
        <v>8</v>
      </c>
      <c r="H2" s="6">
        <f>SQRT(SUMSQ(E8:E43))</f>
        <v>5.6688236213596339E-16</v>
      </c>
    </row>
    <row r="3" spans="1:8" ht="15" x14ac:dyDescent="0.25">
      <c r="D3" s="2" t="s">
        <v>2</v>
      </c>
      <c r="E3" s="4">
        <f>0.8468+0.2456*$B$1</f>
        <v>0.92047999999999996</v>
      </c>
    </row>
    <row r="4" spans="1:8" ht="15" x14ac:dyDescent="0.25">
      <c r="D4" s="2" t="s">
        <v>3</v>
      </c>
      <c r="E4" s="4">
        <v>0</v>
      </c>
    </row>
    <row r="6" spans="1:8" ht="15" x14ac:dyDescent="0.25">
      <c r="B6" s="5"/>
      <c r="C6" s="5" t="s">
        <v>12</v>
      </c>
      <c r="D6" s="5" t="s">
        <v>4</v>
      </c>
    </row>
    <row r="7" spans="1:8" ht="15" x14ac:dyDescent="0.25">
      <c r="B7" s="5" t="s">
        <v>5</v>
      </c>
      <c r="C7" s="5" t="s">
        <v>6</v>
      </c>
      <c r="D7" s="5" t="s">
        <v>6</v>
      </c>
      <c r="E7" s="5" t="s">
        <v>10</v>
      </c>
    </row>
    <row r="8" spans="1:8" x14ac:dyDescent="0.2">
      <c r="B8" s="3">
        <v>50</v>
      </c>
      <c r="C8" s="4">
        <f>0.8468-15.8/B8+$B$1*(0.2456-1.77/B8)</f>
        <v>0.59385999999999994</v>
      </c>
      <c r="D8" s="4">
        <f>$E$3+$E$1*(B8-$E$4)^$E$2</f>
        <v>0.59385999999999994</v>
      </c>
      <c r="E8" s="4">
        <f>(C8-D8)/C8</f>
        <v>0</v>
      </c>
    </row>
    <row r="9" spans="1:8" x14ac:dyDescent="0.2">
      <c r="B9" s="3">
        <v>60</v>
      </c>
      <c r="C9" s="4">
        <f t="shared" ref="C9:C43" si="0">0.8468-15.8/B9+$B$1*(0.2456-1.77/B9)</f>
        <v>0.64829666666666652</v>
      </c>
      <c r="D9" s="4">
        <f t="shared" ref="D9:D43" si="1">$E$3+$E$1*(B9-$E$4)^$E$2</f>
        <v>0.64829666666666663</v>
      </c>
      <c r="E9" s="4">
        <f t="shared" ref="E9:E43" si="2">(C9-D9)/C9</f>
        <v>-1.7125231112687454E-16</v>
      </c>
    </row>
    <row r="10" spans="1:8" x14ac:dyDescent="0.2">
      <c r="B10" s="3">
        <v>70</v>
      </c>
      <c r="C10" s="4">
        <f t="shared" si="0"/>
        <v>0.6871799999999999</v>
      </c>
      <c r="D10" s="4">
        <f t="shared" si="1"/>
        <v>0.68718000000000001</v>
      </c>
      <c r="E10" s="4">
        <f t="shared" si="2"/>
        <v>-1.6156218525352262E-16</v>
      </c>
    </row>
    <row r="11" spans="1:8" x14ac:dyDescent="0.2">
      <c r="B11" s="3">
        <v>80</v>
      </c>
      <c r="C11" s="4">
        <f t="shared" si="0"/>
        <v>0.71634249999999999</v>
      </c>
      <c r="D11" s="4">
        <f t="shared" si="1"/>
        <v>0.71634249999999999</v>
      </c>
      <c r="E11" s="4">
        <f t="shared" si="2"/>
        <v>0</v>
      </c>
    </row>
    <row r="12" spans="1:8" x14ac:dyDescent="0.2">
      <c r="B12" s="3">
        <v>90</v>
      </c>
      <c r="C12" s="4">
        <f t="shared" si="0"/>
        <v>0.73902444444444448</v>
      </c>
      <c r="D12" s="4">
        <f t="shared" si="1"/>
        <v>0.73902444444444437</v>
      </c>
      <c r="E12" s="4">
        <f t="shared" si="2"/>
        <v>1.5022818703375334E-16</v>
      </c>
    </row>
    <row r="13" spans="1:8" x14ac:dyDescent="0.2">
      <c r="B13" s="3">
        <v>100</v>
      </c>
      <c r="C13" s="4">
        <f t="shared" si="0"/>
        <v>0.75717000000000001</v>
      </c>
      <c r="D13" s="4">
        <f t="shared" si="1"/>
        <v>0.7571699999999999</v>
      </c>
      <c r="E13" s="4">
        <f t="shared" si="2"/>
        <v>1.4662797319296281E-16</v>
      </c>
    </row>
    <row r="14" spans="1:8" x14ac:dyDescent="0.2">
      <c r="B14" s="3">
        <v>110</v>
      </c>
      <c r="C14" s="4">
        <f t="shared" si="0"/>
        <v>0.77201636363636361</v>
      </c>
      <c r="D14" s="4">
        <f t="shared" si="1"/>
        <v>0.77201636363636361</v>
      </c>
      <c r="E14" s="4">
        <f t="shared" si="2"/>
        <v>0</v>
      </c>
    </row>
    <row r="15" spans="1:8" x14ac:dyDescent="0.2">
      <c r="B15" s="3">
        <v>120</v>
      </c>
      <c r="C15" s="4">
        <f t="shared" si="0"/>
        <v>0.78438833333333324</v>
      </c>
      <c r="D15" s="4">
        <f t="shared" si="1"/>
        <v>0.78438833333333324</v>
      </c>
      <c r="E15" s="4">
        <f t="shared" si="2"/>
        <v>0</v>
      </c>
    </row>
    <row r="16" spans="1:8" x14ac:dyDescent="0.2">
      <c r="B16" s="3">
        <v>130</v>
      </c>
      <c r="C16" s="4">
        <f t="shared" si="0"/>
        <v>0.79485692307692302</v>
      </c>
      <c r="D16" s="4">
        <f t="shared" si="1"/>
        <v>0.79485692307692302</v>
      </c>
      <c r="E16" s="4">
        <f t="shared" si="2"/>
        <v>0</v>
      </c>
    </row>
    <row r="17" spans="2:5" x14ac:dyDescent="0.2">
      <c r="B17" s="3">
        <v>140</v>
      </c>
      <c r="C17" s="4">
        <f t="shared" si="0"/>
        <v>0.80382999999999993</v>
      </c>
      <c r="D17" s="4">
        <f t="shared" si="1"/>
        <v>0.80382999999999993</v>
      </c>
      <c r="E17" s="4">
        <f t="shared" si="2"/>
        <v>0</v>
      </c>
    </row>
    <row r="18" spans="2:5" x14ac:dyDescent="0.2">
      <c r="B18" s="3">
        <v>150</v>
      </c>
      <c r="C18" s="4">
        <f t="shared" si="0"/>
        <v>0.8116066666666667</v>
      </c>
      <c r="D18" s="4">
        <f t="shared" si="1"/>
        <v>0.81160666666666659</v>
      </c>
      <c r="E18" s="4">
        <f t="shared" si="2"/>
        <v>1.3679323620947213E-16</v>
      </c>
    </row>
    <row r="19" spans="2:5" x14ac:dyDescent="0.2">
      <c r="B19" s="3">
        <v>160</v>
      </c>
      <c r="C19" s="4">
        <f t="shared" si="0"/>
        <v>0.81841125000000003</v>
      </c>
      <c r="D19" s="4">
        <f t="shared" si="1"/>
        <v>0.81841124999999992</v>
      </c>
      <c r="E19" s="4">
        <f t="shared" si="2"/>
        <v>1.3565588506086108E-16</v>
      </c>
    </row>
    <row r="20" spans="2:5" x14ac:dyDescent="0.2">
      <c r="B20" s="3">
        <v>170</v>
      </c>
      <c r="C20" s="4">
        <f t="shared" si="0"/>
        <v>0.82441529411764713</v>
      </c>
      <c r="D20" s="4">
        <f t="shared" si="1"/>
        <v>0.82441529411764702</v>
      </c>
      <c r="E20" s="4">
        <f t="shared" si="2"/>
        <v>1.3466793162945901E-16</v>
      </c>
    </row>
    <row r="21" spans="2:5" x14ac:dyDescent="0.2">
      <c r="B21" s="3">
        <v>180</v>
      </c>
      <c r="C21" s="4">
        <f t="shared" si="0"/>
        <v>0.82975222222222222</v>
      </c>
      <c r="D21" s="4">
        <f t="shared" si="1"/>
        <v>0.82975222222222222</v>
      </c>
      <c r="E21" s="4">
        <f t="shared" si="2"/>
        <v>0</v>
      </c>
    </row>
    <row r="22" spans="2:5" x14ac:dyDescent="0.2">
      <c r="B22" s="3">
        <v>190</v>
      </c>
      <c r="C22" s="4">
        <f t="shared" si="0"/>
        <v>0.83452736842105257</v>
      </c>
      <c r="D22" s="4">
        <f t="shared" si="1"/>
        <v>0.83452736842105257</v>
      </c>
      <c r="E22" s="4">
        <f t="shared" si="2"/>
        <v>0</v>
      </c>
    </row>
    <row r="23" spans="2:5" x14ac:dyDescent="0.2">
      <c r="B23" s="3">
        <v>200</v>
      </c>
      <c r="C23" s="4">
        <f t="shared" si="0"/>
        <v>0.83882500000000004</v>
      </c>
      <c r="D23" s="4">
        <f t="shared" si="1"/>
        <v>0.83882499999999993</v>
      </c>
      <c r="E23" s="4">
        <f t="shared" si="2"/>
        <v>1.3235454649362578E-16</v>
      </c>
    </row>
    <row r="24" spans="2:5" x14ac:dyDescent="0.2">
      <c r="B24" s="3">
        <v>210</v>
      </c>
      <c r="C24" s="4">
        <f t="shared" si="0"/>
        <v>0.84271333333333331</v>
      </c>
      <c r="D24" s="4">
        <f t="shared" si="1"/>
        <v>0.84271333333333331</v>
      </c>
      <c r="E24" s="4">
        <f t="shared" si="2"/>
        <v>0</v>
      </c>
    </row>
    <row r="25" spans="2:5" x14ac:dyDescent="0.2">
      <c r="B25" s="3">
        <v>220</v>
      </c>
      <c r="C25" s="4">
        <f t="shared" si="0"/>
        <v>0.84624818181818184</v>
      </c>
      <c r="D25" s="4">
        <f t="shared" si="1"/>
        <v>0.84624818181818173</v>
      </c>
      <c r="E25" s="4">
        <f t="shared" si="2"/>
        <v>1.311935491831509E-16</v>
      </c>
    </row>
    <row r="26" spans="2:5" x14ac:dyDescent="0.2">
      <c r="B26" s="3">
        <v>230</v>
      </c>
      <c r="C26" s="4">
        <f t="shared" si="0"/>
        <v>0.84947565217391308</v>
      </c>
      <c r="D26" s="4">
        <f t="shared" si="1"/>
        <v>0.84947565217391297</v>
      </c>
      <c r="E26" s="4">
        <f t="shared" si="2"/>
        <v>1.3069509664979316E-16</v>
      </c>
    </row>
    <row r="27" spans="2:5" x14ac:dyDescent="0.2">
      <c r="B27" s="3">
        <v>240</v>
      </c>
      <c r="C27" s="4">
        <f t="shared" si="0"/>
        <v>0.85243416666666671</v>
      </c>
      <c r="D27" s="4">
        <f t="shared" si="1"/>
        <v>0.8524341666666666</v>
      </c>
      <c r="E27" s="4">
        <f t="shared" si="2"/>
        <v>1.3024149758878622E-16</v>
      </c>
    </row>
    <row r="28" spans="2:5" x14ac:dyDescent="0.2">
      <c r="B28" s="3">
        <v>250</v>
      </c>
      <c r="C28" s="4">
        <f t="shared" si="0"/>
        <v>0.85515599999999992</v>
      </c>
      <c r="D28" s="4">
        <f t="shared" si="1"/>
        <v>0.85515600000000003</v>
      </c>
      <c r="E28" s="4">
        <f t="shared" si="2"/>
        <v>-1.2982695842924059E-16</v>
      </c>
    </row>
    <row r="29" spans="2:5" x14ac:dyDescent="0.2">
      <c r="B29" s="3">
        <v>260</v>
      </c>
      <c r="C29" s="4">
        <f t="shared" si="0"/>
        <v>0.85766846153846155</v>
      </c>
      <c r="D29" s="4">
        <f t="shared" si="1"/>
        <v>0.85766846153846155</v>
      </c>
      <c r="E29" s="4">
        <f t="shared" si="2"/>
        <v>0</v>
      </c>
    </row>
    <row r="30" spans="2:5" x14ac:dyDescent="0.2">
      <c r="B30" s="3">
        <v>270</v>
      </c>
      <c r="C30" s="4">
        <f t="shared" si="0"/>
        <v>0.85999481481481477</v>
      </c>
      <c r="D30" s="4">
        <f t="shared" si="1"/>
        <v>0.85999481481481477</v>
      </c>
      <c r="E30" s="4">
        <f t="shared" si="2"/>
        <v>0</v>
      </c>
    </row>
    <row r="31" spans="2:5" x14ac:dyDescent="0.2">
      <c r="B31" s="3">
        <v>280</v>
      </c>
      <c r="C31" s="4">
        <f t="shared" si="0"/>
        <v>0.862155</v>
      </c>
      <c r="D31" s="4">
        <f t="shared" si="1"/>
        <v>0.862155</v>
      </c>
      <c r="E31" s="4">
        <f t="shared" si="2"/>
        <v>0</v>
      </c>
    </row>
    <row r="32" spans="2:5" x14ac:dyDescent="0.2">
      <c r="B32" s="3">
        <v>290</v>
      </c>
      <c r="C32" s="4">
        <f t="shared" si="0"/>
        <v>0.86416620689655177</v>
      </c>
      <c r="D32" s="4">
        <f t="shared" si="1"/>
        <v>0.86416620689655166</v>
      </c>
      <c r="E32" s="4">
        <f t="shared" si="2"/>
        <v>1.2847332096128355E-16</v>
      </c>
    </row>
    <row r="33" spans="2:5" x14ac:dyDescent="0.2">
      <c r="B33" s="3">
        <v>300</v>
      </c>
      <c r="C33" s="4">
        <f t="shared" si="0"/>
        <v>0.86604333333333339</v>
      </c>
      <c r="D33" s="4">
        <f t="shared" si="1"/>
        <v>0.86604333333333328</v>
      </c>
      <c r="E33" s="4">
        <f t="shared" si="2"/>
        <v>1.2819485837411789E-16</v>
      </c>
    </row>
    <row r="34" spans="2:5" x14ac:dyDescent="0.2">
      <c r="B34" s="3">
        <v>310</v>
      </c>
      <c r="C34" s="4">
        <f t="shared" si="0"/>
        <v>0.86779935483870962</v>
      </c>
      <c r="D34" s="4">
        <f t="shared" si="1"/>
        <v>0.86779935483870962</v>
      </c>
      <c r="E34" s="4">
        <f t="shared" si="2"/>
        <v>0</v>
      </c>
    </row>
    <row r="35" spans="2:5" x14ac:dyDescent="0.2">
      <c r="B35" s="3">
        <v>320</v>
      </c>
      <c r="C35" s="4">
        <f t="shared" si="0"/>
        <v>0.869445625</v>
      </c>
      <c r="D35" s="4">
        <f t="shared" si="1"/>
        <v>0.869445625</v>
      </c>
      <c r="E35" s="4">
        <f t="shared" si="2"/>
        <v>0</v>
      </c>
    </row>
    <row r="36" spans="2:5" x14ac:dyDescent="0.2">
      <c r="B36" s="3">
        <v>330</v>
      </c>
      <c r="C36" s="4">
        <f t="shared" si="0"/>
        <v>0.87099212121212122</v>
      </c>
      <c r="D36" s="4">
        <f t="shared" si="1"/>
        <v>0.87099212121212122</v>
      </c>
      <c r="E36" s="4">
        <f t="shared" si="2"/>
        <v>0</v>
      </c>
    </row>
    <row r="37" spans="2:5" x14ac:dyDescent="0.2">
      <c r="B37" s="3">
        <v>340</v>
      </c>
      <c r="C37" s="4">
        <f t="shared" si="0"/>
        <v>0.87244764705882349</v>
      </c>
      <c r="D37" s="4">
        <f t="shared" si="1"/>
        <v>0.87244764705882349</v>
      </c>
      <c r="E37" s="4">
        <f t="shared" si="2"/>
        <v>0</v>
      </c>
    </row>
    <row r="38" spans="2:5" x14ac:dyDescent="0.2">
      <c r="B38" s="3">
        <v>350</v>
      </c>
      <c r="C38" s="4">
        <f t="shared" si="0"/>
        <v>0.87382000000000004</v>
      </c>
      <c r="D38" s="4">
        <f t="shared" si="1"/>
        <v>0.87381999999999993</v>
      </c>
      <c r="E38" s="4">
        <f t="shared" si="2"/>
        <v>1.2705397274326021E-16</v>
      </c>
    </row>
    <row r="39" spans="2:5" x14ac:dyDescent="0.2">
      <c r="B39" s="3">
        <v>360</v>
      </c>
      <c r="C39" s="4">
        <f t="shared" si="0"/>
        <v>0.87511611111111109</v>
      </c>
      <c r="D39" s="4">
        <f t="shared" si="1"/>
        <v>0.87511611111111109</v>
      </c>
      <c r="E39" s="4">
        <f t="shared" si="2"/>
        <v>0</v>
      </c>
    </row>
    <row r="40" spans="2:5" x14ac:dyDescent="0.2">
      <c r="B40" s="3">
        <v>370</v>
      </c>
      <c r="C40" s="4">
        <f t="shared" si="0"/>
        <v>0.8763421621621621</v>
      </c>
      <c r="D40" s="4">
        <f t="shared" si="1"/>
        <v>0.8763421621621621</v>
      </c>
      <c r="E40" s="4">
        <f t="shared" si="2"/>
        <v>0</v>
      </c>
    </row>
    <row r="41" spans="2:5" x14ac:dyDescent="0.2">
      <c r="B41" s="3">
        <v>380</v>
      </c>
      <c r="C41" s="4">
        <f t="shared" si="0"/>
        <v>0.87750368421052627</v>
      </c>
      <c r="D41" s="4">
        <f t="shared" si="1"/>
        <v>0.87750368421052627</v>
      </c>
      <c r="E41" s="4">
        <f t="shared" si="2"/>
        <v>0</v>
      </c>
    </row>
    <row r="42" spans="2:5" x14ac:dyDescent="0.2">
      <c r="B42" s="3">
        <v>390</v>
      </c>
      <c r="C42" s="4">
        <f t="shared" si="0"/>
        <v>0.87860564102564109</v>
      </c>
      <c r="D42" s="4">
        <f t="shared" si="1"/>
        <v>0.87860564102564098</v>
      </c>
      <c r="E42" s="4">
        <f t="shared" si="2"/>
        <v>1.2636192767088733E-16</v>
      </c>
    </row>
    <row r="43" spans="2:5" x14ac:dyDescent="0.2">
      <c r="B43" s="3">
        <v>400</v>
      </c>
      <c r="C43" s="4">
        <f t="shared" si="0"/>
        <v>0.87965250000000006</v>
      </c>
      <c r="D43" s="4">
        <f t="shared" si="1"/>
        <v>0.87965249999999995</v>
      </c>
      <c r="E43" s="4">
        <f t="shared" si="2"/>
        <v>1.2621154656243874E-16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FEDADC-566F-4565-92C5-5A53D759C480}">
  <dimension ref="A1:H43"/>
  <sheetViews>
    <sheetView zoomScale="130" zoomScaleNormal="130" workbookViewId="0">
      <selection activeCell="B1" sqref="B1:B2"/>
    </sheetView>
  </sheetViews>
  <sheetFormatPr defaultColWidth="8.7109375" defaultRowHeight="14.25" x14ac:dyDescent="0.2"/>
  <cols>
    <col min="1" max="16384" width="8.7109375" style="4"/>
  </cols>
  <sheetData>
    <row r="1" spans="1:8" ht="15" x14ac:dyDescent="0.25">
      <c r="A1" s="2" t="s">
        <v>13</v>
      </c>
      <c r="B1" s="3">
        <v>0.92047999999999996</v>
      </c>
      <c r="D1" s="2" t="s">
        <v>0</v>
      </c>
      <c r="E1" s="4">
        <f>$B$2</f>
        <v>-16.331</v>
      </c>
    </row>
    <row r="2" spans="1:8" ht="15" x14ac:dyDescent="0.25">
      <c r="A2" s="2" t="s">
        <v>14</v>
      </c>
      <c r="B2" s="3">
        <v>-16.331</v>
      </c>
      <c r="D2" s="2" t="s">
        <v>1</v>
      </c>
      <c r="E2" s="4">
        <v>-1</v>
      </c>
      <c r="G2" s="1" t="s">
        <v>8</v>
      </c>
      <c r="H2" s="6">
        <f>SQRT(SUMSQ(E8:E43))</f>
        <v>2.8110262125264657E-16</v>
      </c>
    </row>
    <row r="3" spans="1:8" ht="15" x14ac:dyDescent="0.25">
      <c r="D3" s="2" t="s">
        <v>2</v>
      </c>
      <c r="E3" s="4">
        <f>$B$1</f>
        <v>0.92047999999999996</v>
      </c>
    </row>
    <row r="4" spans="1:8" ht="15" x14ac:dyDescent="0.25">
      <c r="D4" s="2" t="s">
        <v>3</v>
      </c>
      <c r="E4" s="4">
        <v>0</v>
      </c>
    </row>
    <row r="5" spans="1:8" ht="15" x14ac:dyDescent="0.25">
      <c r="C5" s="5" t="s">
        <v>15</v>
      </c>
    </row>
    <row r="6" spans="1:8" ht="15" x14ac:dyDescent="0.25">
      <c r="B6" s="5"/>
      <c r="C6" s="5" t="s">
        <v>12</v>
      </c>
      <c r="D6" s="5" t="s">
        <v>4</v>
      </c>
    </row>
    <row r="7" spans="1:8" ht="15" x14ac:dyDescent="0.25">
      <c r="B7" s="5" t="s">
        <v>5</v>
      </c>
      <c r="C7" s="5" t="s">
        <v>6</v>
      </c>
      <c r="D7" s="5" t="s">
        <v>6</v>
      </c>
      <c r="E7" s="5" t="s">
        <v>10</v>
      </c>
    </row>
    <row r="8" spans="1:8" x14ac:dyDescent="0.2">
      <c r="B8" s="3">
        <v>50</v>
      </c>
      <c r="C8" s="4">
        <f>$B$1+$B$2/B8</f>
        <v>0.59386000000000005</v>
      </c>
      <c r="D8" s="4">
        <f>$E$3+$E$1*(B8-$E$4)^$E$2</f>
        <v>0.59385999999999994</v>
      </c>
      <c r="E8" s="4">
        <f>(C8-D8)/C8</f>
        <v>1.8695029546107777E-16</v>
      </c>
    </row>
    <row r="9" spans="1:8" x14ac:dyDescent="0.2">
      <c r="B9" s="3">
        <v>60</v>
      </c>
      <c r="C9" s="4">
        <f t="shared" ref="C9:C43" si="0">$B$1+$B$2/B9</f>
        <v>0.64829666666666663</v>
      </c>
      <c r="D9" s="4">
        <f t="shared" ref="D9:D43" si="1">$E$3+$E$1*(B9-$E$4)^$E$2</f>
        <v>0.64829666666666663</v>
      </c>
      <c r="E9" s="4">
        <f t="shared" ref="E9:E43" si="2">(C9-D9)/C9</f>
        <v>0</v>
      </c>
    </row>
    <row r="10" spans="1:8" x14ac:dyDescent="0.2">
      <c r="B10" s="3">
        <v>70</v>
      </c>
      <c r="C10" s="4">
        <f t="shared" si="0"/>
        <v>0.68718000000000001</v>
      </c>
      <c r="D10" s="4">
        <f t="shared" si="1"/>
        <v>0.68718000000000001</v>
      </c>
      <c r="E10" s="4">
        <f t="shared" si="2"/>
        <v>0</v>
      </c>
    </row>
    <row r="11" spans="1:8" x14ac:dyDescent="0.2">
      <c r="B11" s="3">
        <v>80</v>
      </c>
      <c r="C11" s="4">
        <f t="shared" si="0"/>
        <v>0.71634249999999999</v>
      </c>
      <c r="D11" s="4">
        <f t="shared" si="1"/>
        <v>0.71634249999999999</v>
      </c>
      <c r="E11" s="4">
        <f t="shared" si="2"/>
        <v>0</v>
      </c>
    </row>
    <row r="12" spans="1:8" x14ac:dyDescent="0.2">
      <c r="B12" s="3">
        <v>90</v>
      </c>
      <c r="C12" s="4">
        <f t="shared" si="0"/>
        <v>0.73902444444444448</v>
      </c>
      <c r="D12" s="4">
        <f t="shared" si="1"/>
        <v>0.73902444444444437</v>
      </c>
      <c r="E12" s="4">
        <f t="shared" si="2"/>
        <v>1.5022818703375334E-16</v>
      </c>
    </row>
    <row r="13" spans="1:8" x14ac:dyDescent="0.2">
      <c r="B13" s="3">
        <v>100</v>
      </c>
      <c r="C13" s="4">
        <f t="shared" si="0"/>
        <v>0.75717000000000001</v>
      </c>
      <c r="D13" s="4">
        <f t="shared" si="1"/>
        <v>0.7571699999999999</v>
      </c>
      <c r="E13" s="4">
        <f t="shared" si="2"/>
        <v>1.4662797319296281E-16</v>
      </c>
    </row>
    <row r="14" spans="1:8" x14ac:dyDescent="0.2">
      <c r="B14" s="3">
        <v>110</v>
      </c>
      <c r="C14" s="4">
        <f t="shared" si="0"/>
        <v>0.77201636363636361</v>
      </c>
      <c r="D14" s="4">
        <f t="shared" si="1"/>
        <v>0.77201636363636361</v>
      </c>
      <c r="E14" s="4">
        <f t="shared" si="2"/>
        <v>0</v>
      </c>
    </row>
    <row r="15" spans="1:8" x14ac:dyDescent="0.2">
      <c r="B15" s="3">
        <v>120</v>
      </c>
      <c r="C15" s="4">
        <f t="shared" si="0"/>
        <v>0.78438833333333324</v>
      </c>
      <c r="D15" s="4">
        <f t="shared" si="1"/>
        <v>0.78438833333333324</v>
      </c>
      <c r="E15" s="4">
        <f t="shared" si="2"/>
        <v>0</v>
      </c>
    </row>
    <row r="16" spans="1:8" x14ac:dyDescent="0.2">
      <c r="B16" s="3">
        <v>130</v>
      </c>
      <c r="C16" s="4">
        <f t="shared" si="0"/>
        <v>0.79485692307692302</v>
      </c>
      <c r="D16" s="4">
        <f t="shared" si="1"/>
        <v>0.79485692307692302</v>
      </c>
      <c r="E16" s="4">
        <f t="shared" si="2"/>
        <v>0</v>
      </c>
    </row>
    <row r="17" spans="2:5" x14ac:dyDescent="0.2">
      <c r="B17" s="3">
        <v>140</v>
      </c>
      <c r="C17" s="4">
        <f t="shared" si="0"/>
        <v>0.80382999999999993</v>
      </c>
      <c r="D17" s="4">
        <f t="shared" si="1"/>
        <v>0.80382999999999993</v>
      </c>
      <c r="E17" s="4">
        <f t="shared" si="2"/>
        <v>0</v>
      </c>
    </row>
    <row r="18" spans="2:5" x14ac:dyDescent="0.2">
      <c r="B18" s="3">
        <v>150</v>
      </c>
      <c r="C18" s="4">
        <f t="shared" si="0"/>
        <v>0.81160666666666659</v>
      </c>
      <c r="D18" s="4">
        <f t="shared" si="1"/>
        <v>0.81160666666666659</v>
      </c>
      <c r="E18" s="4">
        <f t="shared" si="2"/>
        <v>0</v>
      </c>
    </row>
    <row r="19" spans="2:5" x14ac:dyDescent="0.2">
      <c r="B19" s="3">
        <v>160</v>
      </c>
      <c r="C19" s="4">
        <f t="shared" si="0"/>
        <v>0.81841124999999992</v>
      </c>
      <c r="D19" s="4">
        <f t="shared" si="1"/>
        <v>0.81841124999999992</v>
      </c>
      <c r="E19" s="4">
        <f t="shared" si="2"/>
        <v>0</v>
      </c>
    </row>
    <row r="20" spans="2:5" x14ac:dyDescent="0.2">
      <c r="B20" s="3">
        <v>170</v>
      </c>
      <c r="C20" s="4">
        <f t="shared" si="0"/>
        <v>0.82441529411764702</v>
      </c>
      <c r="D20" s="4">
        <f t="shared" si="1"/>
        <v>0.82441529411764702</v>
      </c>
      <c r="E20" s="4">
        <f t="shared" si="2"/>
        <v>0</v>
      </c>
    </row>
    <row r="21" spans="2:5" x14ac:dyDescent="0.2">
      <c r="B21" s="3">
        <v>180</v>
      </c>
      <c r="C21" s="4">
        <f t="shared" si="0"/>
        <v>0.82975222222222222</v>
      </c>
      <c r="D21" s="4">
        <f t="shared" si="1"/>
        <v>0.82975222222222222</v>
      </c>
      <c r="E21" s="4">
        <f t="shared" si="2"/>
        <v>0</v>
      </c>
    </row>
    <row r="22" spans="2:5" x14ac:dyDescent="0.2">
      <c r="B22" s="3">
        <v>190</v>
      </c>
      <c r="C22" s="4">
        <f t="shared" si="0"/>
        <v>0.83452736842105257</v>
      </c>
      <c r="D22" s="4">
        <f t="shared" si="1"/>
        <v>0.83452736842105257</v>
      </c>
      <c r="E22" s="4">
        <f t="shared" si="2"/>
        <v>0</v>
      </c>
    </row>
    <row r="23" spans="2:5" x14ac:dyDescent="0.2">
      <c r="B23" s="3">
        <v>200</v>
      </c>
      <c r="C23" s="4">
        <f t="shared" si="0"/>
        <v>0.83882499999999993</v>
      </c>
      <c r="D23" s="4">
        <f t="shared" si="1"/>
        <v>0.83882499999999993</v>
      </c>
      <c r="E23" s="4">
        <f t="shared" si="2"/>
        <v>0</v>
      </c>
    </row>
    <row r="24" spans="2:5" x14ac:dyDescent="0.2">
      <c r="B24" s="3">
        <v>210</v>
      </c>
      <c r="C24" s="4">
        <f t="shared" si="0"/>
        <v>0.84271333333333331</v>
      </c>
      <c r="D24" s="4">
        <f t="shared" si="1"/>
        <v>0.84271333333333331</v>
      </c>
      <c r="E24" s="4">
        <f t="shared" si="2"/>
        <v>0</v>
      </c>
    </row>
    <row r="25" spans="2:5" x14ac:dyDescent="0.2">
      <c r="B25" s="3">
        <v>220</v>
      </c>
      <c r="C25" s="4">
        <f t="shared" si="0"/>
        <v>0.84624818181818173</v>
      </c>
      <c r="D25" s="4">
        <f t="shared" si="1"/>
        <v>0.84624818181818173</v>
      </c>
      <c r="E25" s="4">
        <f t="shared" si="2"/>
        <v>0</v>
      </c>
    </row>
    <row r="26" spans="2:5" x14ac:dyDescent="0.2">
      <c r="B26" s="3">
        <v>230</v>
      </c>
      <c r="C26" s="4">
        <f t="shared" si="0"/>
        <v>0.84947565217391297</v>
      </c>
      <c r="D26" s="4">
        <f t="shared" si="1"/>
        <v>0.84947565217391297</v>
      </c>
      <c r="E26" s="4">
        <f t="shared" si="2"/>
        <v>0</v>
      </c>
    </row>
    <row r="27" spans="2:5" x14ac:dyDescent="0.2">
      <c r="B27" s="3">
        <v>240</v>
      </c>
      <c r="C27" s="4">
        <f t="shared" si="0"/>
        <v>0.8524341666666666</v>
      </c>
      <c r="D27" s="4">
        <f t="shared" si="1"/>
        <v>0.8524341666666666</v>
      </c>
      <c r="E27" s="4">
        <f t="shared" si="2"/>
        <v>0</v>
      </c>
    </row>
    <row r="28" spans="2:5" x14ac:dyDescent="0.2">
      <c r="B28" s="3">
        <v>250</v>
      </c>
      <c r="C28" s="4">
        <f t="shared" si="0"/>
        <v>0.85515600000000003</v>
      </c>
      <c r="D28" s="4">
        <f t="shared" si="1"/>
        <v>0.85515600000000003</v>
      </c>
      <c r="E28" s="4">
        <f t="shared" si="2"/>
        <v>0</v>
      </c>
    </row>
    <row r="29" spans="2:5" x14ac:dyDescent="0.2">
      <c r="B29" s="3">
        <v>260</v>
      </c>
      <c r="C29" s="4">
        <f t="shared" si="0"/>
        <v>0.85766846153846155</v>
      </c>
      <c r="D29" s="4">
        <f t="shared" si="1"/>
        <v>0.85766846153846155</v>
      </c>
      <c r="E29" s="4">
        <f t="shared" si="2"/>
        <v>0</v>
      </c>
    </row>
    <row r="30" spans="2:5" x14ac:dyDescent="0.2">
      <c r="B30" s="3">
        <v>270</v>
      </c>
      <c r="C30" s="4">
        <f t="shared" si="0"/>
        <v>0.85999481481481477</v>
      </c>
      <c r="D30" s="4">
        <f t="shared" si="1"/>
        <v>0.85999481481481477</v>
      </c>
      <c r="E30" s="4">
        <f t="shared" si="2"/>
        <v>0</v>
      </c>
    </row>
    <row r="31" spans="2:5" x14ac:dyDescent="0.2">
      <c r="B31" s="3">
        <v>280</v>
      </c>
      <c r="C31" s="4">
        <f t="shared" si="0"/>
        <v>0.862155</v>
      </c>
      <c r="D31" s="4">
        <f t="shared" si="1"/>
        <v>0.862155</v>
      </c>
      <c r="E31" s="4">
        <f t="shared" si="2"/>
        <v>0</v>
      </c>
    </row>
    <row r="32" spans="2:5" x14ac:dyDescent="0.2">
      <c r="B32" s="3">
        <v>290</v>
      </c>
      <c r="C32" s="4">
        <f t="shared" si="0"/>
        <v>0.86416620689655166</v>
      </c>
      <c r="D32" s="4">
        <f t="shared" si="1"/>
        <v>0.86416620689655166</v>
      </c>
      <c r="E32" s="4">
        <f t="shared" si="2"/>
        <v>0</v>
      </c>
    </row>
    <row r="33" spans="2:5" x14ac:dyDescent="0.2">
      <c r="B33" s="3">
        <v>300</v>
      </c>
      <c r="C33" s="4">
        <f t="shared" si="0"/>
        <v>0.86604333333333328</v>
      </c>
      <c r="D33" s="4">
        <f t="shared" si="1"/>
        <v>0.86604333333333328</v>
      </c>
      <c r="E33" s="4">
        <f t="shared" si="2"/>
        <v>0</v>
      </c>
    </row>
    <row r="34" spans="2:5" x14ac:dyDescent="0.2">
      <c r="B34" s="3">
        <v>310</v>
      </c>
      <c r="C34" s="4">
        <f t="shared" si="0"/>
        <v>0.86779935483870962</v>
      </c>
      <c r="D34" s="4">
        <f t="shared" si="1"/>
        <v>0.86779935483870962</v>
      </c>
      <c r="E34" s="4">
        <f t="shared" si="2"/>
        <v>0</v>
      </c>
    </row>
    <row r="35" spans="2:5" x14ac:dyDescent="0.2">
      <c r="B35" s="3">
        <v>320</v>
      </c>
      <c r="C35" s="4">
        <f t="shared" si="0"/>
        <v>0.869445625</v>
      </c>
      <c r="D35" s="4">
        <f t="shared" si="1"/>
        <v>0.869445625</v>
      </c>
      <c r="E35" s="4">
        <f t="shared" si="2"/>
        <v>0</v>
      </c>
    </row>
    <row r="36" spans="2:5" x14ac:dyDescent="0.2">
      <c r="B36" s="3">
        <v>330</v>
      </c>
      <c r="C36" s="4">
        <f t="shared" si="0"/>
        <v>0.87099212121212122</v>
      </c>
      <c r="D36" s="4">
        <f t="shared" si="1"/>
        <v>0.87099212121212122</v>
      </c>
      <c r="E36" s="4">
        <f t="shared" si="2"/>
        <v>0</v>
      </c>
    </row>
    <row r="37" spans="2:5" x14ac:dyDescent="0.2">
      <c r="B37" s="3">
        <v>340</v>
      </c>
      <c r="C37" s="4">
        <f t="shared" si="0"/>
        <v>0.87244764705882349</v>
      </c>
      <c r="D37" s="4">
        <f t="shared" si="1"/>
        <v>0.87244764705882349</v>
      </c>
      <c r="E37" s="4">
        <f t="shared" si="2"/>
        <v>0</v>
      </c>
    </row>
    <row r="38" spans="2:5" x14ac:dyDescent="0.2">
      <c r="B38" s="3">
        <v>350</v>
      </c>
      <c r="C38" s="4">
        <f t="shared" si="0"/>
        <v>0.87381999999999993</v>
      </c>
      <c r="D38" s="4">
        <f t="shared" si="1"/>
        <v>0.87381999999999993</v>
      </c>
      <c r="E38" s="4">
        <f t="shared" si="2"/>
        <v>0</v>
      </c>
    </row>
    <row r="39" spans="2:5" x14ac:dyDescent="0.2">
      <c r="B39" s="3">
        <v>360</v>
      </c>
      <c r="C39" s="4">
        <f t="shared" si="0"/>
        <v>0.87511611111111109</v>
      </c>
      <c r="D39" s="4">
        <f t="shared" si="1"/>
        <v>0.87511611111111109</v>
      </c>
      <c r="E39" s="4">
        <f t="shared" si="2"/>
        <v>0</v>
      </c>
    </row>
    <row r="40" spans="2:5" x14ac:dyDescent="0.2">
      <c r="B40" s="3">
        <v>370</v>
      </c>
      <c r="C40" s="4">
        <f t="shared" si="0"/>
        <v>0.8763421621621621</v>
      </c>
      <c r="D40" s="4">
        <f t="shared" si="1"/>
        <v>0.8763421621621621</v>
      </c>
      <c r="E40" s="4">
        <f t="shared" si="2"/>
        <v>0</v>
      </c>
    </row>
    <row r="41" spans="2:5" x14ac:dyDescent="0.2">
      <c r="B41" s="3">
        <v>380</v>
      </c>
      <c r="C41" s="4">
        <f t="shared" si="0"/>
        <v>0.87750368421052627</v>
      </c>
      <c r="D41" s="4">
        <f t="shared" si="1"/>
        <v>0.87750368421052627</v>
      </c>
      <c r="E41" s="4">
        <f t="shared" si="2"/>
        <v>0</v>
      </c>
    </row>
    <row r="42" spans="2:5" x14ac:dyDescent="0.2">
      <c r="B42" s="3">
        <v>390</v>
      </c>
      <c r="C42" s="4">
        <f t="shared" si="0"/>
        <v>0.87860564102564098</v>
      </c>
      <c r="D42" s="4">
        <f t="shared" si="1"/>
        <v>0.87860564102564098</v>
      </c>
      <c r="E42" s="4">
        <f t="shared" si="2"/>
        <v>0</v>
      </c>
    </row>
    <row r="43" spans="2:5" x14ac:dyDescent="0.2">
      <c r="B43" s="3">
        <v>400</v>
      </c>
      <c r="C43" s="4">
        <f t="shared" si="0"/>
        <v>0.87965249999999995</v>
      </c>
      <c r="D43" s="4">
        <f t="shared" si="1"/>
        <v>0.87965249999999995</v>
      </c>
      <c r="E43" s="4">
        <f t="shared" si="2"/>
        <v>0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A2F5A0-3C94-4632-A801-4ECBD52D63C6}">
  <dimension ref="A1:S43"/>
  <sheetViews>
    <sheetView zoomScale="130" zoomScaleNormal="130" workbookViewId="0">
      <selection activeCell="F5" sqref="F5"/>
    </sheetView>
  </sheetViews>
  <sheetFormatPr defaultColWidth="8.7109375" defaultRowHeight="14.25" x14ac:dyDescent="0.2"/>
  <cols>
    <col min="1" max="1" width="9.42578125" style="4" bestFit="1" customWidth="1"/>
    <col min="2" max="16384" width="8.7109375" style="4"/>
  </cols>
  <sheetData>
    <row r="1" spans="1:19" ht="15" x14ac:dyDescent="0.25">
      <c r="A1" s="2" t="s">
        <v>16</v>
      </c>
      <c r="B1" s="8">
        <v>0.95177306033937659</v>
      </c>
      <c r="D1" s="2" t="s">
        <v>0</v>
      </c>
      <c r="E1" s="4">
        <f>E3*E4</f>
        <v>-50.179531994432196</v>
      </c>
    </row>
    <row r="2" spans="1:19" ht="15" x14ac:dyDescent="0.25">
      <c r="A2" s="2" t="s">
        <v>17</v>
      </c>
      <c r="B2" s="9">
        <v>45.456230918778679</v>
      </c>
      <c r="D2" s="2" t="s">
        <v>1</v>
      </c>
      <c r="E2" s="4">
        <v>-1</v>
      </c>
      <c r="G2" s="1" t="s">
        <v>8</v>
      </c>
      <c r="H2" s="6">
        <f>SQRT(SUMSQ(E8:E43))</f>
        <v>5.734304852398037E-16</v>
      </c>
    </row>
    <row r="3" spans="1:19" ht="15" x14ac:dyDescent="0.25">
      <c r="D3" s="2" t="s">
        <v>2</v>
      </c>
      <c r="E3" s="4">
        <f>1/$B$1</f>
        <v>1.0506706290293897</v>
      </c>
    </row>
    <row r="4" spans="1:19" ht="15" x14ac:dyDescent="0.25">
      <c r="D4" s="2" t="s">
        <v>3</v>
      </c>
      <c r="E4" s="4">
        <f>-$B$2/$B$1</f>
        <v>-47.759526732738387</v>
      </c>
    </row>
    <row r="5" spans="1:19" ht="15" x14ac:dyDescent="0.25">
      <c r="C5" s="5" t="s">
        <v>18</v>
      </c>
    </row>
    <row r="6" spans="1:19" ht="15" x14ac:dyDescent="0.25">
      <c r="B6" s="5"/>
      <c r="C6" s="5" t="s">
        <v>19</v>
      </c>
      <c r="D6" s="5" t="s">
        <v>4</v>
      </c>
      <c r="R6" s="5" t="s">
        <v>18</v>
      </c>
      <c r="S6" s="5" t="s">
        <v>18</v>
      </c>
    </row>
    <row r="7" spans="1:19" ht="15" x14ac:dyDescent="0.25">
      <c r="B7" s="5" t="s">
        <v>5</v>
      </c>
      <c r="C7" s="5" t="s">
        <v>6</v>
      </c>
      <c r="D7" s="5" t="s">
        <v>6</v>
      </c>
      <c r="E7" s="5" t="s">
        <v>10</v>
      </c>
      <c r="R7" s="5" t="s">
        <v>19</v>
      </c>
      <c r="S7" s="5" t="s">
        <v>19</v>
      </c>
    </row>
    <row r="8" spans="1:19" x14ac:dyDescent="0.2">
      <c r="B8" s="3">
        <v>50</v>
      </c>
      <c r="C8" s="4">
        <f>B8/($B$2+$B$1*B8)</f>
        <v>0.53737505905781657</v>
      </c>
      <c r="D8" s="4">
        <f>$E$3+$E$1*(B8-$E$4)^$E$2</f>
        <v>0.53737505905781646</v>
      </c>
      <c r="E8" s="4">
        <f>(C8-D8)/C8</f>
        <v>2.0660114493808446E-16</v>
      </c>
      <c r="R8" s="4">
        <f>B8/C8</f>
        <v>93.044883935747492</v>
      </c>
      <c r="S8" s="4">
        <f>B8/D8</f>
        <v>93.044883935747521</v>
      </c>
    </row>
    <row r="9" spans="1:19" x14ac:dyDescent="0.2">
      <c r="B9" s="3">
        <v>60</v>
      </c>
      <c r="C9" s="4">
        <f t="shared" ref="C9:C43" si="0">B9/($B$2+$B$1*B9)</f>
        <v>0.58500848744551093</v>
      </c>
      <c r="D9" s="4">
        <f t="shared" ref="D9:D43" si="1">$E$3+$E$1*(B9-$E$4)^$E$2</f>
        <v>0.58500848744551082</v>
      </c>
      <c r="E9" s="4">
        <f t="shared" ref="E9:E43" si="2">(C9-D9)/C9</f>
        <v>1.8977896021184913E-16</v>
      </c>
      <c r="R9" s="4">
        <f t="shared" ref="R9:R42" si="3">B9/C9</f>
        <v>102.56261453914126</v>
      </c>
      <c r="S9" s="4">
        <f t="shared" ref="S9:S43" si="4">B9/D9</f>
        <v>102.56261453914128</v>
      </c>
    </row>
    <row r="10" spans="1:19" x14ac:dyDescent="0.2">
      <c r="B10" s="3">
        <v>70</v>
      </c>
      <c r="C10" s="4">
        <f t="shared" si="0"/>
        <v>0.62455196681433722</v>
      </c>
      <c r="D10" s="4">
        <f t="shared" si="1"/>
        <v>0.62455196681433711</v>
      </c>
      <c r="E10" s="4">
        <f t="shared" si="2"/>
        <v>1.7776311397882388E-16</v>
      </c>
      <c r="R10" s="4">
        <f t="shared" si="3"/>
        <v>112.08034514253502</v>
      </c>
      <c r="S10" s="4">
        <f t="shared" si="4"/>
        <v>112.08034514253505</v>
      </c>
    </row>
    <row r="11" spans="1:19" x14ac:dyDescent="0.2">
      <c r="B11" s="3">
        <v>80</v>
      </c>
      <c r="C11" s="4">
        <f t="shared" si="0"/>
        <v>0.65790514783436826</v>
      </c>
      <c r="D11" s="4">
        <f t="shared" si="1"/>
        <v>0.65790514783436826</v>
      </c>
      <c r="E11" s="4">
        <f t="shared" si="2"/>
        <v>0</v>
      </c>
      <c r="R11" s="4">
        <f>B11/C11</f>
        <v>121.59807574592881</v>
      </c>
      <c r="S11" s="4">
        <f t="shared" si="4"/>
        <v>121.59807574592881</v>
      </c>
    </row>
    <row r="12" spans="1:19" x14ac:dyDescent="0.2">
      <c r="B12" s="3">
        <v>90</v>
      </c>
      <c r="C12" s="4">
        <f t="shared" si="0"/>
        <v>0.68641609662392156</v>
      </c>
      <c r="D12" s="4">
        <f t="shared" si="1"/>
        <v>0.68641609662392167</v>
      </c>
      <c r="E12" s="4">
        <f t="shared" si="2"/>
        <v>-1.6174198566812358E-16</v>
      </c>
      <c r="R12" s="4">
        <f t="shared" si="3"/>
        <v>131.11580634932258</v>
      </c>
      <c r="S12" s="4">
        <f t="shared" si="4"/>
        <v>131.11580634932255</v>
      </c>
    </row>
    <row r="13" spans="1:19" x14ac:dyDescent="0.2">
      <c r="B13" s="3">
        <v>100</v>
      </c>
      <c r="C13" s="4">
        <f t="shared" si="0"/>
        <v>0.71106794415347674</v>
      </c>
      <c r="D13" s="4">
        <f t="shared" si="1"/>
        <v>0.71106794415347663</v>
      </c>
      <c r="E13" s="4">
        <f t="shared" si="2"/>
        <v>1.5613459075937843E-16</v>
      </c>
      <c r="R13" s="4">
        <f t="shared" si="3"/>
        <v>140.63353695271633</v>
      </c>
      <c r="S13" s="4">
        <f t="shared" si="4"/>
        <v>140.63353695271636</v>
      </c>
    </row>
    <row r="14" spans="1:19" x14ac:dyDescent="0.2">
      <c r="B14" s="3">
        <v>110</v>
      </c>
      <c r="C14" s="4">
        <f t="shared" si="0"/>
        <v>0.73259454808727509</v>
      </c>
      <c r="D14" s="4">
        <f t="shared" si="1"/>
        <v>0.73259454808727498</v>
      </c>
      <c r="E14" s="4">
        <f t="shared" si="2"/>
        <v>1.515467221976779E-16</v>
      </c>
      <c r="R14" s="4">
        <f t="shared" si="3"/>
        <v>150.1512675561101</v>
      </c>
      <c r="S14" s="4">
        <f t="shared" si="4"/>
        <v>150.1512675561101</v>
      </c>
    </row>
    <row r="15" spans="1:19" x14ac:dyDescent="0.2">
      <c r="B15" s="3">
        <v>120</v>
      </c>
      <c r="C15" s="4">
        <f t="shared" si="0"/>
        <v>0.75155478761208294</v>
      </c>
      <c r="D15" s="4">
        <f t="shared" si="1"/>
        <v>0.75155478761208294</v>
      </c>
      <c r="E15" s="4">
        <f t="shared" si="2"/>
        <v>0</v>
      </c>
      <c r="R15" s="4">
        <f t="shared" si="3"/>
        <v>159.66899815950387</v>
      </c>
      <c r="S15" s="4">
        <f t="shared" si="4"/>
        <v>159.66899815950387</v>
      </c>
    </row>
    <row r="16" spans="1:19" x14ac:dyDescent="0.2">
      <c r="B16" s="3">
        <v>130</v>
      </c>
      <c r="C16" s="4">
        <f t="shared" si="0"/>
        <v>0.76838178118678047</v>
      </c>
      <c r="D16" s="4">
        <f t="shared" si="1"/>
        <v>0.76838178118678058</v>
      </c>
      <c r="E16" s="4">
        <f t="shared" si="2"/>
        <v>-1.4448846287198476E-16</v>
      </c>
      <c r="R16" s="4">
        <f t="shared" si="3"/>
        <v>169.18672876289764</v>
      </c>
      <c r="S16" s="4">
        <f t="shared" si="4"/>
        <v>169.18672876289762</v>
      </c>
    </row>
    <row r="17" spans="2:19" x14ac:dyDescent="0.2">
      <c r="B17" s="3">
        <v>140</v>
      </c>
      <c r="C17" s="4">
        <f t="shared" si="0"/>
        <v>0.78341637638175166</v>
      </c>
      <c r="D17" s="4">
        <f t="shared" si="1"/>
        <v>0.78341637638175166</v>
      </c>
      <c r="E17" s="4">
        <f t="shared" si="2"/>
        <v>0</v>
      </c>
      <c r="R17" s="4">
        <f t="shared" si="3"/>
        <v>178.70445936629142</v>
      </c>
      <c r="S17" s="4">
        <f t="shared" si="4"/>
        <v>178.70445936629142</v>
      </c>
    </row>
    <row r="18" spans="2:19" x14ac:dyDescent="0.2">
      <c r="B18" s="3">
        <v>150</v>
      </c>
      <c r="C18" s="4">
        <f t="shared" si="0"/>
        <v>0.79693047894171676</v>
      </c>
      <c r="D18" s="4">
        <f t="shared" si="1"/>
        <v>0.79693047894171676</v>
      </c>
      <c r="E18" s="4">
        <f t="shared" si="2"/>
        <v>0</v>
      </c>
      <c r="R18" s="4">
        <f t="shared" si="3"/>
        <v>188.22218996968516</v>
      </c>
      <c r="S18" s="4">
        <f t="shared" si="4"/>
        <v>188.22218996968516</v>
      </c>
    </row>
    <row r="19" spans="2:19" x14ac:dyDescent="0.2">
      <c r="B19" s="3">
        <v>160</v>
      </c>
      <c r="C19" s="4">
        <f t="shared" si="0"/>
        <v>0.80914364452204102</v>
      </c>
      <c r="D19" s="4">
        <f t="shared" si="1"/>
        <v>0.80914364452204102</v>
      </c>
      <c r="E19" s="4">
        <f t="shared" si="2"/>
        <v>0</v>
      </c>
      <c r="R19" s="4">
        <f t="shared" si="3"/>
        <v>197.73992057307893</v>
      </c>
      <c r="S19" s="4">
        <f t="shared" si="4"/>
        <v>197.73992057307893</v>
      </c>
    </row>
    <row r="20" spans="2:19" x14ac:dyDescent="0.2">
      <c r="B20" s="3">
        <v>170</v>
      </c>
      <c r="C20" s="4">
        <f t="shared" si="0"/>
        <v>0.82023509884926227</v>
      </c>
      <c r="D20" s="4">
        <f t="shared" si="1"/>
        <v>0.82023509884926227</v>
      </c>
      <c r="E20" s="4">
        <f t="shared" si="2"/>
        <v>0</v>
      </c>
      <c r="R20" s="4">
        <f t="shared" si="3"/>
        <v>207.25765117647271</v>
      </c>
      <c r="S20" s="4">
        <f t="shared" si="4"/>
        <v>207.25765117647271</v>
      </c>
    </row>
    <row r="21" spans="2:19" x14ac:dyDescent="0.2">
      <c r="B21" s="3">
        <v>180</v>
      </c>
      <c r="C21" s="4">
        <f t="shared" si="0"/>
        <v>0.83035259134170702</v>
      </c>
      <c r="D21" s="4">
        <f t="shared" si="1"/>
        <v>0.83035259134170714</v>
      </c>
      <c r="E21" s="4">
        <f t="shared" si="2"/>
        <v>-1.33705011124398E-16</v>
      </c>
      <c r="R21" s="4">
        <f t="shared" si="3"/>
        <v>216.77538177986648</v>
      </c>
      <c r="S21" s="4">
        <f t="shared" si="4"/>
        <v>216.77538177986645</v>
      </c>
    </row>
    <row r="22" spans="2:19" x14ac:dyDescent="0.2">
      <c r="B22" s="3">
        <v>190</v>
      </c>
      <c r="C22" s="4">
        <f t="shared" si="0"/>
        <v>0.83961901446742848</v>
      </c>
      <c r="D22" s="4">
        <f t="shared" si="1"/>
        <v>0.83961901446742848</v>
      </c>
      <c r="E22" s="4">
        <f t="shared" si="2"/>
        <v>0</v>
      </c>
      <c r="R22" s="4">
        <f t="shared" si="3"/>
        <v>226.29311238326025</v>
      </c>
      <c r="S22" s="4">
        <f t="shared" si="4"/>
        <v>226.29311238326025</v>
      </c>
    </row>
    <row r="23" spans="2:19" x14ac:dyDescent="0.2">
      <c r="B23" s="3">
        <v>200</v>
      </c>
      <c r="C23" s="4">
        <f t="shared" si="0"/>
        <v>0.8481374200902172</v>
      </c>
      <c r="D23" s="4">
        <f t="shared" si="1"/>
        <v>0.8481374200902172</v>
      </c>
      <c r="E23" s="4">
        <f t="shared" si="2"/>
        <v>0</v>
      </c>
      <c r="R23" s="4">
        <f t="shared" si="3"/>
        <v>235.810842986654</v>
      </c>
      <c r="S23" s="4">
        <f t="shared" si="4"/>
        <v>235.810842986654</v>
      </c>
    </row>
    <row r="24" spans="2:19" x14ac:dyDescent="0.2">
      <c r="B24" s="3">
        <v>210</v>
      </c>
      <c r="C24" s="4">
        <f t="shared" si="0"/>
        <v>0.85599486813516068</v>
      </c>
      <c r="D24" s="4">
        <f t="shared" si="1"/>
        <v>0.85599486813516068</v>
      </c>
      <c r="E24" s="4">
        <f t="shared" si="2"/>
        <v>0</v>
      </c>
      <c r="R24" s="4">
        <f t="shared" si="3"/>
        <v>245.32857359004777</v>
      </c>
      <c r="S24" s="4">
        <f t="shared" si="4"/>
        <v>245.32857359004777</v>
      </c>
    </row>
    <row r="25" spans="2:19" x14ac:dyDescent="0.2">
      <c r="B25" s="3">
        <v>220</v>
      </c>
      <c r="C25" s="4">
        <f t="shared" si="0"/>
        <v>0.86326541283882463</v>
      </c>
      <c r="D25" s="4">
        <f t="shared" si="1"/>
        <v>0.86326541283882474</v>
      </c>
      <c r="E25" s="4">
        <f t="shared" si="2"/>
        <v>-1.2860737938917518E-16</v>
      </c>
      <c r="R25" s="4">
        <f t="shared" si="3"/>
        <v>254.84630419344154</v>
      </c>
      <c r="S25" s="4">
        <f t="shared" si="4"/>
        <v>254.84630419344151</v>
      </c>
    </row>
    <row r="26" spans="2:19" x14ac:dyDescent="0.2">
      <c r="B26" s="3">
        <v>230</v>
      </c>
      <c r="C26" s="4">
        <f t="shared" si="0"/>
        <v>0.87001244392701071</v>
      </c>
      <c r="D26" s="4">
        <f t="shared" si="1"/>
        <v>0.87001244392701083</v>
      </c>
      <c r="E26" s="4">
        <f t="shared" si="2"/>
        <v>-1.2761001665837072E-16</v>
      </c>
      <c r="R26" s="4">
        <f t="shared" si="3"/>
        <v>264.36403479683531</v>
      </c>
      <c r="S26" s="4">
        <f t="shared" si="4"/>
        <v>264.36403479683531</v>
      </c>
    </row>
    <row r="27" spans="2:19" x14ac:dyDescent="0.2">
      <c r="B27" s="3">
        <v>240</v>
      </c>
      <c r="C27" s="4">
        <f t="shared" si="0"/>
        <v>0.8762905396395525</v>
      </c>
      <c r="D27" s="4">
        <f t="shared" si="1"/>
        <v>0.87629053963955239</v>
      </c>
      <c r="E27" s="4">
        <f t="shared" si="2"/>
        <v>1.2669576748846657E-16</v>
      </c>
      <c r="R27" s="4">
        <f t="shared" si="3"/>
        <v>273.88176540022903</v>
      </c>
      <c r="S27" s="4">
        <f t="shared" si="4"/>
        <v>273.88176540022903</v>
      </c>
    </row>
    <row r="28" spans="2:19" x14ac:dyDescent="0.2">
      <c r="B28" s="3">
        <v>250</v>
      </c>
      <c r="C28" s="4">
        <f t="shared" si="0"/>
        <v>0.88214694636155655</v>
      </c>
      <c r="D28" s="4">
        <f t="shared" si="1"/>
        <v>0.88214694636155655</v>
      </c>
      <c r="E28" s="4">
        <f t="shared" si="2"/>
        <v>0</v>
      </c>
      <c r="R28" s="4">
        <f t="shared" si="3"/>
        <v>283.3994960036228</v>
      </c>
      <c r="S28" s="4">
        <f t="shared" si="4"/>
        <v>283.3994960036228</v>
      </c>
    </row>
    <row r="29" spans="2:19" x14ac:dyDescent="0.2">
      <c r="B29" s="3">
        <v>260</v>
      </c>
      <c r="C29" s="4">
        <f t="shared" si="0"/>
        <v>0.88762276978957277</v>
      </c>
      <c r="D29" s="4">
        <f t="shared" si="1"/>
        <v>0.88762276978957277</v>
      </c>
      <c r="E29" s="4">
        <f t="shared" si="2"/>
        <v>0</v>
      </c>
      <c r="R29" s="4">
        <f t="shared" si="3"/>
        <v>292.91722660701657</v>
      </c>
      <c r="S29" s="4">
        <f t="shared" si="4"/>
        <v>292.91722660701657</v>
      </c>
    </row>
    <row r="30" spans="2:19" x14ac:dyDescent="0.2">
      <c r="B30" s="3">
        <v>270</v>
      </c>
      <c r="C30" s="4">
        <f t="shared" si="0"/>
        <v>0.8927539411793437</v>
      </c>
      <c r="D30" s="4">
        <f t="shared" si="1"/>
        <v>0.8927539411793437</v>
      </c>
      <c r="E30" s="4">
        <f t="shared" si="2"/>
        <v>0</v>
      </c>
      <c r="R30" s="4">
        <f t="shared" si="3"/>
        <v>302.43495721041035</v>
      </c>
      <c r="S30" s="4">
        <f t="shared" si="4"/>
        <v>302.43495721041035</v>
      </c>
    </row>
    <row r="31" spans="2:19" x14ac:dyDescent="0.2">
      <c r="B31" s="3">
        <v>280</v>
      </c>
      <c r="C31" s="4">
        <f t="shared" si="0"/>
        <v>0.89757200671123627</v>
      </c>
      <c r="D31" s="4">
        <f t="shared" si="1"/>
        <v>0.89757200671123627</v>
      </c>
      <c r="E31" s="4">
        <f t="shared" si="2"/>
        <v>0</v>
      </c>
      <c r="R31" s="4">
        <f t="shared" si="3"/>
        <v>311.95268781380412</v>
      </c>
      <c r="S31" s="4">
        <f t="shared" si="4"/>
        <v>311.95268781380412</v>
      </c>
    </row>
    <row r="32" spans="2:19" x14ac:dyDescent="0.2">
      <c r="B32" s="3">
        <v>290</v>
      </c>
      <c r="C32" s="4">
        <f t="shared" si="0"/>
        <v>0.90210477663186972</v>
      </c>
      <c r="D32" s="4">
        <f t="shared" si="1"/>
        <v>0.90210477663186972</v>
      </c>
      <c r="E32" s="4">
        <f t="shared" si="2"/>
        <v>0</v>
      </c>
      <c r="R32" s="4">
        <f t="shared" si="3"/>
        <v>321.47041841719789</v>
      </c>
      <c r="S32" s="4">
        <f t="shared" si="4"/>
        <v>321.47041841719789</v>
      </c>
    </row>
    <row r="33" spans="2:19" x14ac:dyDescent="0.2">
      <c r="B33" s="3">
        <v>300</v>
      </c>
      <c r="C33" s="4">
        <f t="shared" si="0"/>
        <v>0.90637686239737925</v>
      </c>
      <c r="D33" s="4">
        <f t="shared" si="1"/>
        <v>0.90637686239737913</v>
      </c>
      <c r="E33" s="4">
        <f t="shared" si="2"/>
        <v>1.2249022130690774E-16</v>
      </c>
      <c r="R33" s="4">
        <f t="shared" si="3"/>
        <v>330.98814902059161</v>
      </c>
      <c r="S33" s="4">
        <f t="shared" si="4"/>
        <v>330.98814902059161</v>
      </c>
    </row>
    <row r="34" spans="2:19" x14ac:dyDescent="0.2">
      <c r="B34" s="3">
        <v>310</v>
      </c>
      <c r="C34" s="4">
        <f t="shared" si="0"/>
        <v>0.91041012373215846</v>
      </c>
      <c r="D34" s="4">
        <f t="shared" si="1"/>
        <v>0.91041012373215846</v>
      </c>
      <c r="E34" s="4">
        <f t="shared" si="2"/>
        <v>0</v>
      </c>
      <c r="R34" s="4">
        <f>B34/C34</f>
        <v>340.50587962398538</v>
      </c>
      <c r="S34" s="4">
        <f t="shared" si="4"/>
        <v>340.50587962398538</v>
      </c>
    </row>
    <row r="35" spans="2:19" x14ac:dyDescent="0.2">
      <c r="B35" s="3">
        <v>320</v>
      </c>
      <c r="C35" s="4">
        <f t="shared" si="0"/>
        <v>0.91422404274992908</v>
      </c>
      <c r="D35" s="4">
        <f t="shared" si="1"/>
        <v>0.91422404274992908</v>
      </c>
      <c r="E35" s="4">
        <f t="shared" si="2"/>
        <v>0</v>
      </c>
      <c r="R35" s="4">
        <f t="shared" si="3"/>
        <v>350.02361022737915</v>
      </c>
      <c r="S35" s="4">
        <f t="shared" si="4"/>
        <v>350.02361022737915</v>
      </c>
    </row>
    <row r="36" spans="2:19" x14ac:dyDescent="0.2">
      <c r="B36" s="3">
        <v>330</v>
      </c>
      <c r="C36" s="4">
        <f t="shared" si="0"/>
        <v>0.91783603865270869</v>
      </c>
      <c r="D36" s="4">
        <f t="shared" si="1"/>
        <v>0.91783603865270869</v>
      </c>
      <c r="E36" s="4">
        <f t="shared" si="2"/>
        <v>0</v>
      </c>
      <c r="R36" s="4">
        <f t="shared" si="3"/>
        <v>359.54134083077292</v>
      </c>
      <c r="S36" s="4">
        <f t="shared" si="4"/>
        <v>359.54134083077292</v>
      </c>
    </row>
    <row r="37" spans="2:19" x14ac:dyDescent="0.2">
      <c r="B37" s="3">
        <v>340</v>
      </c>
      <c r="C37" s="4">
        <f t="shared" si="0"/>
        <v>0.92126173373481135</v>
      </c>
      <c r="D37" s="4">
        <f t="shared" si="1"/>
        <v>0.92126173373481135</v>
      </c>
      <c r="E37" s="4">
        <f t="shared" si="2"/>
        <v>0</v>
      </c>
      <c r="R37" s="4">
        <f t="shared" si="3"/>
        <v>369.0590714341667</v>
      </c>
      <c r="S37" s="4">
        <f t="shared" si="4"/>
        <v>369.0590714341667</v>
      </c>
    </row>
    <row r="38" spans="2:19" x14ac:dyDescent="0.2">
      <c r="B38" s="3">
        <v>350</v>
      </c>
      <c r="C38" s="4">
        <f t="shared" si="0"/>
        <v>0.9245151792614984</v>
      </c>
      <c r="D38" s="4">
        <f t="shared" si="1"/>
        <v>0.9245151792614984</v>
      </c>
      <c r="E38" s="4">
        <f t="shared" si="2"/>
        <v>0</v>
      </c>
      <c r="R38" s="4">
        <f t="shared" si="3"/>
        <v>378.57680203756047</v>
      </c>
      <c r="S38" s="4">
        <f t="shared" si="4"/>
        <v>378.57680203756047</v>
      </c>
    </row>
    <row r="39" spans="2:19" x14ac:dyDescent="0.2">
      <c r="B39" s="3">
        <v>360</v>
      </c>
      <c r="C39" s="4">
        <f t="shared" si="0"/>
        <v>0.92760904811059031</v>
      </c>
      <c r="D39" s="4">
        <f t="shared" si="1"/>
        <v>0.92760904811059042</v>
      </c>
      <c r="E39" s="4">
        <f t="shared" si="2"/>
        <v>-1.1968652385253522E-16</v>
      </c>
      <c r="R39" s="4">
        <f t="shared" si="3"/>
        <v>388.09453264095424</v>
      </c>
      <c r="S39" s="4">
        <f t="shared" si="4"/>
        <v>388.09453264095424</v>
      </c>
    </row>
    <row r="40" spans="2:19" x14ac:dyDescent="0.2">
      <c r="B40" s="3">
        <v>370</v>
      </c>
      <c r="C40" s="4">
        <f t="shared" si="0"/>
        <v>0.93055479974625632</v>
      </c>
      <c r="D40" s="4">
        <f t="shared" si="1"/>
        <v>0.93055479974625632</v>
      </c>
      <c r="E40" s="4">
        <f t="shared" si="2"/>
        <v>0</v>
      </c>
      <c r="R40" s="4">
        <f t="shared" si="3"/>
        <v>397.61226324434801</v>
      </c>
      <c r="S40" s="4">
        <f t="shared" si="4"/>
        <v>397.61226324434801</v>
      </c>
    </row>
    <row r="41" spans="2:19" x14ac:dyDescent="0.2">
      <c r="B41" s="3">
        <v>380</v>
      </c>
      <c r="C41" s="4">
        <f t="shared" si="0"/>
        <v>0.93336282205263454</v>
      </c>
      <c r="D41" s="4">
        <f t="shared" si="1"/>
        <v>0.93336282205263454</v>
      </c>
      <c r="E41" s="4">
        <f t="shared" si="2"/>
        <v>0</v>
      </c>
      <c r="R41" s="4">
        <f t="shared" si="3"/>
        <v>407.12999384774179</v>
      </c>
      <c r="S41" s="4">
        <f t="shared" si="4"/>
        <v>407.12999384774179</v>
      </c>
    </row>
    <row r="42" spans="2:19" x14ac:dyDescent="0.2">
      <c r="B42" s="3">
        <v>390</v>
      </c>
      <c r="C42" s="4">
        <f t="shared" si="0"/>
        <v>0.93604255372751777</v>
      </c>
      <c r="D42" s="4">
        <f t="shared" si="1"/>
        <v>0.93604255372751766</v>
      </c>
      <c r="E42" s="4">
        <f t="shared" si="2"/>
        <v>1.1860817867777651E-16</v>
      </c>
      <c r="R42" s="4">
        <f t="shared" si="3"/>
        <v>416.6477244511355</v>
      </c>
      <c r="S42" s="4">
        <f t="shared" si="4"/>
        <v>416.6477244511355</v>
      </c>
    </row>
    <row r="43" spans="2:19" x14ac:dyDescent="0.2">
      <c r="B43" s="3">
        <v>400</v>
      </c>
      <c r="C43" s="4">
        <f t="shared" si="0"/>
        <v>0.9386025902752223</v>
      </c>
      <c r="D43" s="4">
        <f t="shared" si="1"/>
        <v>0.93860259027522219</v>
      </c>
      <c r="E43" s="4">
        <f t="shared" si="2"/>
        <v>1.1828467512534893E-16</v>
      </c>
      <c r="R43" s="4">
        <f>B43/C43</f>
        <v>426.16545505452928</v>
      </c>
      <c r="S43" s="4">
        <f t="shared" si="4"/>
        <v>426.16545505452933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AC409B-69C6-4641-8F31-03BF1ABCD8E7}">
  <dimension ref="A1:H39"/>
  <sheetViews>
    <sheetView zoomScale="130" zoomScaleNormal="130" workbookViewId="0">
      <selection activeCell="F5" sqref="F5"/>
    </sheetView>
  </sheetViews>
  <sheetFormatPr defaultColWidth="8.7109375" defaultRowHeight="14.25" x14ac:dyDescent="0.2"/>
  <cols>
    <col min="1" max="2" width="8.7109375" style="4"/>
    <col min="3" max="3" width="9.42578125" style="4" customWidth="1"/>
    <col min="4" max="16384" width="8.7109375" style="4"/>
  </cols>
  <sheetData>
    <row r="1" spans="1:8" ht="15" x14ac:dyDescent="0.25">
      <c r="A1" s="2" t="s">
        <v>13</v>
      </c>
      <c r="B1" s="3">
        <v>0.50616657922722208</v>
      </c>
      <c r="C1" s="4">
        <f>D39-C2*LN(A39)</f>
        <v>0.50616657922722208</v>
      </c>
      <c r="D1" s="2" t="s">
        <v>0</v>
      </c>
      <c r="E1" s="4">
        <v>0.28999999999999998</v>
      </c>
    </row>
    <row r="2" spans="1:8" ht="15" x14ac:dyDescent="0.25">
      <c r="A2" s="2" t="s">
        <v>14</v>
      </c>
      <c r="B2" s="3">
        <v>0.1185548140468734</v>
      </c>
      <c r="C2" s="4">
        <f>(D39-D8)/LN(A39/A8)</f>
        <v>0.1185548140468734</v>
      </c>
      <c r="D2" s="2" t="s">
        <v>1</v>
      </c>
      <c r="E2" s="4">
        <v>0.13</v>
      </c>
      <c r="G2" s="1" t="s">
        <v>8</v>
      </c>
      <c r="H2" s="6">
        <f>SQRT(SUMSQ(E8:E39))</f>
        <v>7.1514717293530775E-2</v>
      </c>
    </row>
    <row r="3" spans="1:8" ht="15" x14ac:dyDescent="0.25">
      <c r="D3" s="2" t="s">
        <v>2</v>
      </c>
      <c r="E3" s="4">
        <v>0.28549999999999998</v>
      </c>
    </row>
    <row r="4" spans="1:8" ht="15" x14ac:dyDescent="0.25">
      <c r="D4" s="2" t="s">
        <v>3</v>
      </c>
      <c r="E4" s="4">
        <v>66</v>
      </c>
    </row>
    <row r="6" spans="1:8" ht="15" x14ac:dyDescent="0.25">
      <c r="B6" s="5"/>
      <c r="C6" s="5" t="s">
        <v>20</v>
      </c>
      <c r="D6" s="5" t="s">
        <v>4</v>
      </c>
    </row>
    <row r="7" spans="1:8" ht="15" x14ac:dyDescent="0.25">
      <c r="A7" s="5" t="s">
        <v>21</v>
      </c>
      <c r="B7" s="5" t="s">
        <v>5</v>
      </c>
      <c r="C7" s="5" t="s">
        <v>6</v>
      </c>
      <c r="D7" s="5" t="s">
        <v>6</v>
      </c>
      <c r="E7" s="5" t="s">
        <v>10</v>
      </c>
    </row>
    <row r="8" spans="1:8" x14ac:dyDescent="0.2">
      <c r="A8" s="7">
        <f t="shared" ref="A8:A39" si="0">(B8-2.01588)/14.0269</f>
        <v>6.2725277858970987</v>
      </c>
      <c r="B8" s="3">
        <v>90</v>
      </c>
      <c r="C8" s="4">
        <f t="shared" ref="C8:C39" si="1">$B$1+$B$2*LN(A8)</f>
        <v>0.7238544899943341</v>
      </c>
      <c r="D8" s="4">
        <f t="shared" ref="D8:D39" si="2">$E$3+$E$1*(B8-$E$4)^$E$2</f>
        <v>0.72385448999433422</v>
      </c>
      <c r="E8" s="4">
        <f t="shared" ref="E8:E39" si="3">(C8-D8)/C8</f>
        <v>-1.5337654735468267E-16</v>
      </c>
    </row>
    <row r="9" spans="1:8" x14ac:dyDescent="0.2">
      <c r="A9" s="7">
        <f t="shared" si="0"/>
        <v>6.9854436832086924</v>
      </c>
      <c r="B9" s="3">
        <v>100</v>
      </c>
      <c r="C9" s="4">
        <f t="shared" si="1"/>
        <v>0.73661680678353814</v>
      </c>
      <c r="D9" s="4">
        <f t="shared" si="2"/>
        <v>0.74415935619995532</v>
      </c>
      <c r="E9" s="4">
        <f t="shared" si="3"/>
        <v>-1.0239447901483515E-2</v>
      </c>
    </row>
    <row r="10" spans="1:8" x14ac:dyDescent="0.2">
      <c r="A10" s="7">
        <f t="shared" si="0"/>
        <v>7.6983595805202869</v>
      </c>
      <c r="B10" s="3">
        <v>110</v>
      </c>
      <c r="C10" s="4">
        <f t="shared" si="1"/>
        <v>0.74813781595875295</v>
      </c>
      <c r="D10" s="4">
        <f t="shared" si="2"/>
        <v>0.75979314286033406</v>
      </c>
      <c r="E10" s="4">
        <f t="shared" si="3"/>
        <v>-1.557911744729089E-2</v>
      </c>
    </row>
    <row r="11" spans="1:8" x14ac:dyDescent="0.2">
      <c r="A11" s="7">
        <f t="shared" si="0"/>
        <v>8.4112754778318806</v>
      </c>
      <c r="B11" s="3">
        <v>120</v>
      </c>
      <c r="C11" s="4">
        <f t="shared" si="1"/>
        <v>0.75863772500560589</v>
      </c>
      <c r="D11" s="4">
        <f t="shared" si="2"/>
        <v>0.77258996984790307</v>
      </c>
      <c r="E11" s="4">
        <f t="shared" si="3"/>
        <v>-1.8391182487259093E-2</v>
      </c>
    </row>
    <row r="12" spans="1:8" x14ac:dyDescent="0.2">
      <c r="A12" s="7">
        <f t="shared" si="0"/>
        <v>9.1241913751434751</v>
      </c>
      <c r="B12" s="3">
        <v>130</v>
      </c>
      <c r="C12" s="4">
        <f t="shared" si="1"/>
        <v>0.7682828887839932</v>
      </c>
      <c r="D12" s="4">
        <f t="shared" si="2"/>
        <v>0.78346795313389705</v>
      </c>
      <c r="E12" s="4">
        <f t="shared" si="3"/>
        <v>-1.9764938893716812E-2</v>
      </c>
    </row>
    <row r="13" spans="1:8" x14ac:dyDescent="0.2">
      <c r="A13" s="7">
        <f t="shared" si="0"/>
        <v>9.8371072724550679</v>
      </c>
      <c r="B13" s="3">
        <v>140</v>
      </c>
      <c r="C13" s="4">
        <f t="shared" si="1"/>
        <v>0.77720205344031057</v>
      </c>
      <c r="D13" s="4">
        <f t="shared" si="2"/>
        <v>0.7929556840819082</v>
      </c>
      <c r="E13" s="4">
        <f t="shared" si="3"/>
        <v>-2.0269671923618397E-2</v>
      </c>
    </row>
    <row r="14" spans="1:8" x14ac:dyDescent="0.2">
      <c r="A14" s="7">
        <f t="shared" si="0"/>
        <v>10.550023169766662</v>
      </c>
      <c r="B14" s="3">
        <v>150</v>
      </c>
      <c r="C14" s="4">
        <f t="shared" si="1"/>
        <v>0.78549690278949935</v>
      </c>
      <c r="D14" s="4">
        <f t="shared" si="2"/>
        <v>0.80138666858343999</v>
      </c>
      <c r="E14" s="4">
        <f t="shared" si="3"/>
        <v>-2.0228935005996884E-2</v>
      </c>
    </row>
    <row r="15" spans="1:8" x14ac:dyDescent="0.2">
      <c r="A15" s="7">
        <f t="shared" si="0"/>
        <v>11.262939067078257</v>
      </c>
      <c r="B15" s="3">
        <v>160</v>
      </c>
      <c r="C15" s="4">
        <f t="shared" si="1"/>
        <v>0.79324914884140862</v>
      </c>
      <c r="D15" s="4">
        <f t="shared" si="2"/>
        <v>0.8089854544221724</v>
      </c>
      <c r="E15" s="4">
        <f t="shared" si="3"/>
        <v>-1.9837784388105129E-2</v>
      </c>
    </row>
    <row r="16" spans="1:8" x14ac:dyDescent="0.2">
      <c r="A16" s="7">
        <f t="shared" si="0"/>
        <v>11.975854964389852</v>
      </c>
      <c r="B16" s="3">
        <v>170</v>
      </c>
      <c r="C16" s="4">
        <f t="shared" si="1"/>
        <v>0.80052544219296995</v>
      </c>
      <c r="D16" s="4">
        <f t="shared" si="2"/>
        <v>0.81591076775823657</v>
      </c>
      <c r="E16" s="4">
        <f t="shared" si="3"/>
        <v>-1.9219033842472082E-2</v>
      </c>
    </row>
    <row r="17" spans="1:5" x14ac:dyDescent="0.2">
      <c r="A17" s="7">
        <f t="shared" si="0"/>
        <v>12.688770861701444</v>
      </c>
      <c r="B17" s="3">
        <v>180</v>
      </c>
      <c r="C17" s="4">
        <f t="shared" si="1"/>
        <v>0.80738086029056366</v>
      </c>
      <c r="D17" s="4">
        <f t="shared" si="2"/>
        <v>0.82227913800317043</v>
      </c>
      <c r="E17" s="4">
        <f t="shared" si="3"/>
        <v>-1.8452602043656462E-2</v>
      </c>
    </row>
    <row r="18" spans="1:5" x14ac:dyDescent="0.2">
      <c r="A18" s="7">
        <f t="shared" si="0"/>
        <v>13.401686759013039</v>
      </c>
      <c r="B18" s="3">
        <v>190</v>
      </c>
      <c r="C18" s="4">
        <f t="shared" si="1"/>
        <v>0.81386144086372958</v>
      </c>
      <c r="D18" s="4">
        <f t="shared" si="2"/>
        <v>0.82817875123618345</v>
      </c>
      <c r="E18" s="4">
        <f t="shared" si="3"/>
        <v>-1.7591827863547991E-2</v>
      </c>
    </row>
    <row r="19" spans="1:5" x14ac:dyDescent="0.2">
      <c r="A19" s="7">
        <f t="shared" si="0"/>
        <v>14.114602656324633</v>
      </c>
      <c r="B19" s="3">
        <v>200</v>
      </c>
      <c r="C19" s="4">
        <f t="shared" si="1"/>
        <v>0.82000605795155912</v>
      </c>
      <c r="D19" s="4">
        <f t="shared" si="2"/>
        <v>0.83367802480487074</v>
      </c>
      <c r="E19" s="4">
        <f t="shared" si="3"/>
        <v>-1.6673007132978132E-2</v>
      </c>
    </row>
    <row r="20" spans="1:5" x14ac:dyDescent="0.2">
      <c r="A20" s="7">
        <f t="shared" si="0"/>
        <v>14.827518553636228</v>
      </c>
      <c r="B20" s="3">
        <v>210</v>
      </c>
      <c r="C20" s="4">
        <f t="shared" si="1"/>
        <v>0.82584783517175575</v>
      </c>
      <c r="D20" s="4">
        <f t="shared" si="2"/>
        <v>0.83883115278537912</v>
      </c>
      <c r="E20" s="4">
        <f t="shared" si="3"/>
        <v>-1.5721198337855014E-2</v>
      </c>
    </row>
    <row r="21" spans="1:5" x14ac:dyDescent="0.2">
      <c r="A21" s="7">
        <f t="shared" si="0"/>
        <v>15.540434450947821</v>
      </c>
      <c r="B21" s="3">
        <v>220</v>
      </c>
      <c r="C21" s="4">
        <f t="shared" si="1"/>
        <v>0.83141522679374957</v>
      </c>
      <c r="D21" s="4">
        <f t="shared" si="2"/>
        <v>0.84368182541109549</v>
      </c>
      <c r="E21" s="4">
        <f t="shared" si="3"/>
        <v>-1.4753877752095714E-2</v>
      </c>
    </row>
    <row r="22" spans="1:5" x14ac:dyDescent="0.2">
      <c r="A22" s="7">
        <f t="shared" si="0"/>
        <v>16.253350348259417</v>
      </c>
      <c r="B22" s="3">
        <v>230</v>
      </c>
      <c r="C22" s="4">
        <f t="shared" si="1"/>
        <v>0.8367328561247902</v>
      </c>
      <c r="D22" s="4">
        <f t="shared" si="2"/>
        <v>0.84826580157263476</v>
      </c>
      <c r="E22" s="4">
        <f t="shared" si="3"/>
        <v>-1.3783306539745266E-2</v>
      </c>
    </row>
    <row r="23" spans="1:5" x14ac:dyDescent="0.2">
      <c r="A23" s="7">
        <f t="shared" si="0"/>
        <v>16.96626624557101</v>
      </c>
      <c r="B23" s="3">
        <v>240</v>
      </c>
      <c r="C23" s="4">
        <f t="shared" si="1"/>
        <v>0.84182217378563695</v>
      </c>
      <c r="D23" s="4">
        <f t="shared" si="2"/>
        <v>0.85261273542741178</v>
      </c>
      <c r="E23" s="4">
        <f t="shared" si="3"/>
        <v>-1.2818100993051959E-2</v>
      </c>
    </row>
    <row r="24" spans="1:5" x14ac:dyDescent="0.2">
      <c r="A24" s="7">
        <f t="shared" si="0"/>
        <v>17.679182142882603</v>
      </c>
      <c r="B24" s="3">
        <v>250</v>
      </c>
      <c r="C24" s="4">
        <f t="shared" si="1"/>
        <v>0.84670198040103506</v>
      </c>
      <c r="D24" s="4">
        <f t="shared" si="2"/>
        <v>0.85674750322095872</v>
      </c>
      <c r="E24" s="4">
        <f t="shared" si="3"/>
        <v>-1.1864295882673688E-2</v>
      </c>
    </row>
    <row r="25" spans="1:5" x14ac:dyDescent="0.2">
      <c r="A25" s="7">
        <f t="shared" si="0"/>
        <v>18.392098040194199</v>
      </c>
      <c r="B25" s="3">
        <v>260</v>
      </c>
      <c r="C25" s="4">
        <f t="shared" si="1"/>
        <v>0.85138884589511343</v>
      </c>
      <c r="D25" s="4">
        <f t="shared" si="2"/>
        <v>0.86069118642282605</v>
      </c>
      <c r="E25" s="4">
        <f t="shared" si="3"/>
        <v>-1.0926077517415133E-2</v>
      </c>
    </row>
    <row r="26" spans="1:5" x14ac:dyDescent="0.2">
      <c r="A26" s="7">
        <f t="shared" si="0"/>
        <v>19.105013937505795</v>
      </c>
      <c r="B26" s="3">
        <v>270</v>
      </c>
      <c r="C26" s="4">
        <f t="shared" si="1"/>
        <v>0.8558974490039849</v>
      </c>
      <c r="D26" s="4">
        <f t="shared" si="2"/>
        <v>0.86446181308694103</v>
      </c>
      <c r="E26" s="4">
        <f t="shared" si="3"/>
        <v>-1.0006297007804563E-2</v>
      </c>
    </row>
    <row r="27" spans="1:5" x14ac:dyDescent="0.2">
      <c r="A27" s="7">
        <f t="shared" si="0"/>
        <v>19.817929834817388</v>
      </c>
      <c r="B27" s="3">
        <v>280</v>
      </c>
      <c r="C27" s="4">
        <f t="shared" si="1"/>
        <v>0.86024085455677723</v>
      </c>
      <c r="D27" s="4">
        <f t="shared" si="2"/>
        <v>0.86807492567331412</v>
      </c>
      <c r="E27" s="4">
        <f t="shared" si="3"/>
        <v>-9.106834527840748E-3</v>
      </c>
    </row>
    <row r="28" spans="1:5" x14ac:dyDescent="0.2">
      <c r="A28" s="7">
        <f t="shared" si="0"/>
        <v>20.530845732128984</v>
      </c>
      <c r="B28" s="3">
        <v>290</v>
      </c>
      <c r="C28" s="4">
        <f t="shared" si="1"/>
        <v>0.86443074173062606</v>
      </c>
      <c r="D28" s="4">
        <f t="shared" si="2"/>
        <v>0.87154402205822301</v>
      </c>
      <c r="E28" s="4">
        <f t="shared" si="3"/>
        <v>-8.2288608956176956E-3</v>
      </c>
    </row>
    <row r="29" spans="1:5" x14ac:dyDescent="0.2">
      <c r="A29" s="7">
        <f t="shared" si="0"/>
        <v>21.243761629440577</v>
      </c>
      <c r="B29" s="3">
        <v>300</v>
      </c>
      <c r="C29" s="4">
        <f t="shared" si="1"/>
        <v>0.86847759332728014</v>
      </c>
      <c r="D29" s="4">
        <f t="shared" si="2"/>
        <v>0.87488090237812288</v>
      </c>
      <c r="E29" s="4">
        <f t="shared" si="3"/>
        <v>-7.3730273527387331E-3</v>
      </c>
    </row>
    <row r="30" spans="1:5" x14ac:dyDescent="0.2">
      <c r="A30" s="7">
        <f t="shared" si="0"/>
        <v>21.95667752675217</v>
      </c>
      <c r="B30" s="3">
        <v>310</v>
      </c>
      <c r="C30" s="4">
        <f t="shared" si="1"/>
        <v>0.87239085379569192</v>
      </c>
      <c r="D30" s="4">
        <f t="shared" si="2"/>
        <v>0.87809594492862098</v>
      </c>
      <c r="E30" s="4">
        <f t="shared" si="3"/>
        <v>-6.5396044767167469E-3</v>
      </c>
    </row>
    <row r="31" spans="1:5" x14ac:dyDescent="0.2">
      <c r="A31" s="7">
        <f t="shared" si="0"/>
        <v>22.669593424063766</v>
      </c>
      <c r="B31" s="3">
        <v>320</v>
      </c>
      <c r="C31" s="4">
        <f t="shared" si="1"/>
        <v>0.87617906199604556</v>
      </c>
      <c r="D31" s="4">
        <f t="shared" si="2"/>
        <v>0.88119832790716879</v>
      </c>
      <c r="E31" s="4">
        <f t="shared" si="3"/>
        <v>-5.7285846339316894E-3</v>
      </c>
    </row>
    <row r="32" spans="1:5" x14ac:dyDescent="0.2">
      <c r="A32" s="7">
        <f t="shared" si="0"/>
        <v>23.382509321375359</v>
      </c>
      <c r="B32" s="3">
        <v>330</v>
      </c>
      <c r="C32" s="4">
        <f t="shared" si="1"/>
        <v>0.87984996340035404</v>
      </c>
      <c r="D32" s="4">
        <f t="shared" si="2"/>
        <v>0.88419620931794529</v>
      </c>
      <c r="E32" s="4">
        <f t="shared" si="3"/>
        <v>-4.9397580251004675E-3</v>
      </c>
    </row>
    <row r="33" spans="1:5" x14ac:dyDescent="0.2">
      <c r="A33" s="7">
        <f t="shared" si="0"/>
        <v>24.095425218686955</v>
      </c>
      <c r="B33" s="3">
        <v>340</v>
      </c>
      <c r="C33" s="4">
        <f t="shared" si="1"/>
        <v>0.88341060543707539</v>
      </c>
      <c r="D33" s="4">
        <f t="shared" si="2"/>
        <v>0.88709687420000438</v>
      </c>
      <c r="E33" s="4">
        <f t="shared" si="3"/>
        <v>-4.1727694236873862E-3</v>
      </c>
    </row>
    <row r="34" spans="1:5" x14ac:dyDescent="0.2">
      <c r="A34" s="7">
        <f t="shared" si="0"/>
        <v>24.808341115998548</v>
      </c>
      <c r="B34" s="3">
        <v>350</v>
      </c>
      <c r="C34" s="4">
        <f t="shared" si="1"/>
        <v>0.88686741893006205</v>
      </c>
      <c r="D34" s="4">
        <f t="shared" si="2"/>
        <v>0.8899068560762099</v>
      </c>
      <c r="E34" s="4">
        <f t="shared" si="3"/>
        <v>-3.4271606795688797E-3</v>
      </c>
    </row>
    <row r="35" spans="1:5" x14ac:dyDescent="0.2">
      <c r="A35" s="7">
        <f t="shared" si="0"/>
        <v>25.521257013310141</v>
      </c>
      <c r="B35" s="3">
        <v>360</v>
      </c>
      <c r="C35" s="4">
        <f t="shared" si="1"/>
        <v>0.89022628799673398</v>
      </c>
      <c r="D35" s="4">
        <f t="shared" si="2"/>
        <v>0.89263203787546441</v>
      </c>
      <c r="E35" s="4">
        <f t="shared" si="3"/>
        <v>-2.702402648818724E-3</v>
      </c>
    </row>
    <row r="36" spans="1:5" x14ac:dyDescent="0.2">
      <c r="A36" s="7">
        <f t="shared" si="0"/>
        <v>26.234172910621737</v>
      </c>
      <c r="B36" s="3">
        <v>370</v>
      </c>
      <c r="C36" s="4">
        <f t="shared" si="1"/>
        <v>0.89349261031404736</v>
      </c>
      <c r="D36" s="4">
        <f t="shared" si="2"/>
        <v>0.89527773637010377</v>
      </c>
      <c r="E36" s="4">
        <f t="shared" si="3"/>
        <v>-1.9979192166222465E-3</v>
      </c>
    </row>
    <row r="37" spans="1:5" x14ac:dyDescent="0.2">
      <c r="A37" s="7">
        <f t="shared" si="0"/>
        <v>26.94708880793333</v>
      </c>
      <c r="B37" s="3">
        <v>380</v>
      </c>
      <c r="C37" s="4">
        <f t="shared" si="1"/>
        <v>0.89667134930245185</v>
      </c>
      <c r="D37" s="4">
        <f t="shared" si="2"/>
        <v>0.89784877326902046</v>
      </c>
      <c r="E37" s="4">
        <f t="shared" si="3"/>
        <v>-1.3131053729826072E-3</v>
      </c>
    </row>
    <row r="38" spans="1:5" x14ac:dyDescent="0.2">
      <c r="A38" s="7">
        <f t="shared" si="0"/>
        <v>27.660004705244926</v>
      </c>
      <c r="B38" s="3">
        <v>390</v>
      </c>
      <c r="C38" s="4">
        <f t="shared" si="1"/>
        <v>0.89976707949454771</v>
      </c>
      <c r="D38" s="4">
        <f t="shared" si="2"/>
        <v>0.90034953542877894</v>
      </c>
      <c r="E38" s="4">
        <f t="shared" si="3"/>
        <v>-6.4734079241755491E-4</v>
      </c>
    </row>
    <row r="39" spans="1:5" x14ac:dyDescent="0.2">
      <c r="A39" s="7">
        <f t="shared" si="0"/>
        <v>28.372920602556519</v>
      </c>
      <c r="B39" s="3">
        <v>400</v>
      </c>
      <c r="C39" s="4">
        <f t="shared" si="1"/>
        <v>0.902784026129416</v>
      </c>
      <c r="D39" s="4">
        <f t="shared" si="2"/>
        <v>0.902784026129416</v>
      </c>
      <c r="E39" s="4">
        <f t="shared" si="3"/>
        <v>0</v>
      </c>
    </row>
  </sheetData>
  <pageMargins left="0.7" right="0.7" top="0.75" bottom="0.75" header="0.3" footer="0.3"/>
  <drawing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2B6670-A491-4251-94EF-2F3B23F93C04}">
  <dimension ref="A1:H39"/>
  <sheetViews>
    <sheetView zoomScale="130" zoomScaleNormal="130" workbookViewId="0">
      <selection activeCell="F5" sqref="D1:F5"/>
    </sheetView>
  </sheetViews>
  <sheetFormatPr defaultColWidth="8.7109375" defaultRowHeight="14.25" x14ac:dyDescent="0.2"/>
  <cols>
    <col min="1" max="2" width="8.7109375" style="4"/>
    <col min="3" max="3" width="9.42578125" style="4" customWidth="1"/>
    <col min="4" max="16384" width="8.7109375" style="4"/>
  </cols>
  <sheetData>
    <row r="1" spans="1:8" ht="15" x14ac:dyDescent="0.25">
      <c r="A1" s="2" t="s">
        <v>13</v>
      </c>
      <c r="B1" s="3">
        <v>0.50616657922722208</v>
      </c>
      <c r="C1" s="4">
        <f>D39-C2*LN(A39)</f>
        <v>0.50420859471026303</v>
      </c>
      <c r="D1" s="2" t="s">
        <v>0</v>
      </c>
      <c r="E1" s="10">
        <v>0.26527120699949164</v>
      </c>
    </row>
    <row r="2" spans="1:8" ht="15" x14ac:dyDescent="0.25">
      <c r="A2" s="2" t="s">
        <v>14</v>
      </c>
      <c r="B2" s="3">
        <v>0.1185548140468734</v>
      </c>
      <c r="C2" s="4">
        <f>(D39-D8)/LN(A39/A8)</f>
        <v>0.11930113165855344</v>
      </c>
      <c r="D2" s="2" t="s">
        <v>1</v>
      </c>
      <c r="E2" s="10">
        <v>0.16347523538421813</v>
      </c>
      <c r="G2" s="1" t="s">
        <v>8</v>
      </c>
      <c r="H2" s="6">
        <f>SQRT(SUMSQ(E8:E39))</f>
        <v>1.8949230817333095E-3</v>
      </c>
    </row>
    <row r="3" spans="1:8" ht="15" x14ac:dyDescent="0.25">
      <c r="D3" s="2" t="s">
        <v>2</v>
      </c>
      <c r="E3" s="10">
        <v>0.20602632996652237</v>
      </c>
    </row>
    <row r="4" spans="1:8" ht="15" x14ac:dyDescent="0.25">
      <c r="D4" s="2" t="s">
        <v>3</v>
      </c>
      <c r="E4" s="10">
        <v>30.572975058285742</v>
      </c>
    </row>
    <row r="6" spans="1:8" ht="15" x14ac:dyDescent="0.25">
      <c r="B6" s="5"/>
      <c r="C6" s="5" t="s">
        <v>20</v>
      </c>
      <c r="D6" s="5" t="s">
        <v>4</v>
      </c>
    </row>
    <row r="7" spans="1:8" ht="15" x14ac:dyDescent="0.25">
      <c r="A7" s="5" t="s">
        <v>21</v>
      </c>
      <c r="B7" s="5" t="s">
        <v>5</v>
      </c>
      <c r="C7" s="5" t="s">
        <v>6</v>
      </c>
      <c r="D7" s="5" t="s">
        <v>6</v>
      </c>
      <c r="E7" s="5" t="s">
        <v>10</v>
      </c>
    </row>
    <row r="8" spans="1:8" x14ac:dyDescent="0.2">
      <c r="A8" s="7">
        <f t="shared" ref="A8:A39" si="0">(B8-2.01588)/14.0269</f>
        <v>6.2725277858970987</v>
      </c>
      <c r="B8" s="3">
        <v>90</v>
      </c>
      <c r="C8" s="4">
        <f t="shared" ref="C8:C39" si="1">$B$1+$B$2*LN(A8)</f>
        <v>0.7238544899943341</v>
      </c>
      <c r="D8" s="4">
        <f t="shared" ref="D8:D39" si="2">$E$3+$E$1*(B8-$E$4)^$E$2</f>
        <v>0.72326687852347582</v>
      </c>
      <c r="E8" s="4">
        <f t="shared" ref="E8:E39" si="3">(C8-D8)/C8</f>
        <v>8.1178120600299681E-4</v>
      </c>
    </row>
    <row r="9" spans="1:8" x14ac:dyDescent="0.2">
      <c r="A9" s="7">
        <f t="shared" si="0"/>
        <v>6.9854436832086924</v>
      </c>
      <c r="B9" s="3">
        <v>100</v>
      </c>
      <c r="C9" s="4">
        <f t="shared" si="1"/>
        <v>0.73661680678353814</v>
      </c>
      <c r="D9" s="4">
        <f t="shared" si="2"/>
        <v>0.73658623588957228</v>
      </c>
      <c r="E9" s="4">
        <f t="shared" si="3"/>
        <v>4.1501760052614272E-5</v>
      </c>
    </row>
    <row r="10" spans="1:8" x14ac:dyDescent="0.2">
      <c r="A10" s="7">
        <f t="shared" si="0"/>
        <v>7.6983595805202869</v>
      </c>
      <c r="B10" s="3">
        <v>110</v>
      </c>
      <c r="C10" s="4">
        <f t="shared" si="1"/>
        <v>0.74813781595875295</v>
      </c>
      <c r="D10" s="4">
        <f t="shared" si="2"/>
        <v>0.74838661190184275</v>
      </c>
      <c r="E10" s="4">
        <f t="shared" si="3"/>
        <v>-3.3255362552547893E-4</v>
      </c>
    </row>
    <row r="11" spans="1:8" x14ac:dyDescent="0.2">
      <c r="A11" s="7">
        <f t="shared" si="0"/>
        <v>8.4112754778318806</v>
      </c>
      <c r="B11" s="3">
        <v>120</v>
      </c>
      <c r="C11" s="4">
        <f t="shared" si="1"/>
        <v>0.75863772500560589</v>
      </c>
      <c r="D11" s="4">
        <f t="shared" si="2"/>
        <v>0.75900315684780184</v>
      </c>
      <c r="E11" s="4">
        <f t="shared" si="3"/>
        <v>-4.8169479337881719E-4</v>
      </c>
    </row>
    <row r="12" spans="1:8" x14ac:dyDescent="0.2">
      <c r="A12" s="7">
        <f t="shared" si="0"/>
        <v>9.1241913751434751</v>
      </c>
      <c r="B12" s="3">
        <v>130</v>
      </c>
      <c r="C12" s="4">
        <f t="shared" si="1"/>
        <v>0.7682828887839932</v>
      </c>
      <c r="D12" s="4">
        <f t="shared" si="2"/>
        <v>0.76866894476081726</v>
      </c>
      <c r="E12" s="4">
        <f t="shared" si="3"/>
        <v>-5.0249196286942686E-4</v>
      </c>
    </row>
    <row r="13" spans="1:8" x14ac:dyDescent="0.2">
      <c r="A13" s="7">
        <f t="shared" si="0"/>
        <v>9.8371072724550679</v>
      </c>
      <c r="B13" s="3">
        <v>140</v>
      </c>
      <c r="C13" s="4">
        <f t="shared" si="1"/>
        <v>0.77720205344031057</v>
      </c>
      <c r="D13" s="4">
        <f t="shared" si="2"/>
        <v>0.77755297992660211</v>
      </c>
      <c r="E13" s="4">
        <f t="shared" si="3"/>
        <v>-4.5152542345732171E-4</v>
      </c>
    </row>
    <row r="14" spans="1:8" x14ac:dyDescent="0.2">
      <c r="A14" s="7">
        <f t="shared" si="0"/>
        <v>10.550023169766662</v>
      </c>
      <c r="B14" s="3">
        <v>150</v>
      </c>
      <c r="C14" s="4">
        <f t="shared" si="1"/>
        <v>0.78549690278949935</v>
      </c>
      <c r="D14" s="4">
        <f t="shared" si="2"/>
        <v>0.78578192978187344</v>
      </c>
      <c r="E14" s="4">
        <f t="shared" si="3"/>
        <v>-3.6286201939420763E-4</v>
      </c>
    </row>
    <row r="15" spans="1:8" x14ac:dyDescent="0.2">
      <c r="A15" s="7">
        <f t="shared" si="0"/>
        <v>11.262939067078257</v>
      </c>
      <c r="B15" s="3">
        <v>160</v>
      </c>
      <c r="C15" s="4">
        <f t="shared" si="1"/>
        <v>0.79324914884140862</v>
      </c>
      <c r="D15" s="4">
        <f t="shared" si="2"/>
        <v>0.79345331389561791</v>
      </c>
      <c r="E15" s="4">
        <f t="shared" si="3"/>
        <v>-2.5737822033276468E-4</v>
      </c>
    </row>
    <row r="16" spans="1:8" x14ac:dyDescent="0.2">
      <c r="A16" s="7">
        <f t="shared" si="0"/>
        <v>11.975854964389852</v>
      </c>
      <c r="B16" s="3">
        <v>170</v>
      </c>
      <c r="C16" s="4">
        <f t="shared" si="1"/>
        <v>0.80052544219296995</v>
      </c>
      <c r="D16" s="4">
        <f t="shared" si="2"/>
        <v>0.80064389972129146</v>
      </c>
      <c r="E16" s="4">
        <f t="shared" si="3"/>
        <v>-1.4797472020003485E-4</v>
      </c>
    </row>
    <row r="17" spans="1:5" x14ac:dyDescent="0.2">
      <c r="A17" s="7">
        <f t="shared" si="0"/>
        <v>12.688770861701444</v>
      </c>
      <c r="B17" s="3">
        <v>180</v>
      </c>
      <c r="C17" s="4">
        <f t="shared" si="1"/>
        <v>0.80738086029056366</v>
      </c>
      <c r="D17" s="4">
        <f t="shared" si="2"/>
        <v>0.80741526127219587</v>
      </c>
      <c r="E17" s="4">
        <f t="shared" si="3"/>
        <v>-4.2608121302045207E-5</v>
      </c>
    </row>
    <row r="18" spans="1:5" x14ac:dyDescent="0.2">
      <c r="A18" s="7">
        <f t="shared" si="0"/>
        <v>13.401686759013039</v>
      </c>
      <c r="B18" s="3">
        <v>190</v>
      </c>
      <c r="C18" s="4">
        <f t="shared" si="1"/>
        <v>0.81386144086372958</v>
      </c>
      <c r="D18" s="4">
        <f t="shared" si="2"/>
        <v>0.81381758252897407</v>
      </c>
      <c r="E18" s="4">
        <f t="shared" si="3"/>
        <v>5.3889191149003363E-5</v>
      </c>
    </row>
    <row r="19" spans="1:5" x14ac:dyDescent="0.2">
      <c r="A19" s="7">
        <f t="shared" si="0"/>
        <v>14.114602656324633</v>
      </c>
      <c r="B19" s="3">
        <v>200</v>
      </c>
      <c r="C19" s="4">
        <f t="shared" si="1"/>
        <v>0.82000605795155912</v>
      </c>
      <c r="D19" s="4">
        <f t="shared" si="2"/>
        <v>0.81989233367442749</v>
      </c>
      <c r="E19" s="4">
        <f t="shared" si="3"/>
        <v>1.3868711825827854E-4</v>
      </c>
    </row>
    <row r="20" spans="1:5" x14ac:dyDescent="0.2">
      <c r="A20" s="7">
        <f t="shared" si="0"/>
        <v>14.827518553636228</v>
      </c>
      <c r="B20" s="3">
        <v>210</v>
      </c>
      <c r="C20" s="4">
        <f t="shared" si="1"/>
        <v>0.82584783517175575</v>
      </c>
      <c r="D20" s="4">
        <f t="shared" si="2"/>
        <v>0.82567420011752757</v>
      </c>
      <c r="E20" s="4">
        <f t="shared" si="3"/>
        <v>2.1025066220833655E-4</v>
      </c>
    </row>
    <row r="21" spans="1:5" x14ac:dyDescent="0.2">
      <c r="A21" s="7">
        <f t="shared" si="0"/>
        <v>15.540434450947821</v>
      </c>
      <c r="B21" s="3">
        <v>220</v>
      </c>
      <c r="C21" s="4">
        <f t="shared" si="1"/>
        <v>0.83141522679374957</v>
      </c>
      <c r="D21" s="4">
        <f t="shared" si="2"/>
        <v>0.83119250239238673</v>
      </c>
      <c r="E21" s="4">
        <f t="shared" si="3"/>
        <v>2.6788588203002794E-4</v>
      </c>
    </row>
    <row r="22" spans="1:5" x14ac:dyDescent="0.2">
      <c r="A22" s="7">
        <f t="shared" si="0"/>
        <v>16.253350348259417</v>
      </c>
      <c r="B22" s="3">
        <v>230</v>
      </c>
      <c r="C22" s="4">
        <f t="shared" si="1"/>
        <v>0.8367328561247902</v>
      </c>
      <c r="D22" s="4">
        <f t="shared" si="2"/>
        <v>0.83647226073658709</v>
      </c>
      <c r="E22" s="4">
        <f t="shared" si="3"/>
        <v>3.1144395286450394E-4</v>
      </c>
    </row>
    <row r="23" spans="1:5" x14ac:dyDescent="0.2">
      <c r="A23" s="7">
        <f t="shared" si="0"/>
        <v>16.96626624557101</v>
      </c>
      <c r="B23" s="3">
        <v>240</v>
      </c>
      <c r="C23" s="4">
        <f t="shared" si="1"/>
        <v>0.84182217378563695</v>
      </c>
      <c r="D23" s="4">
        <f t="shared" si="2"/>
        <v>0.84153500639511369</v>
      </c>
      <c r="E23" s="4">
        <f t="shared" si="3"/>
        <v>3.4112595209018844E-4</v>
      </c>
    </row>
    <row r="24" spans="1:5" x14ac:dyDescent="0.2">
      <c r="A24" s="7">
        <f t="shared" si="0"/>
        <v>17.679182142882603</v>
      </c>
      <c r="B24" s="3">
        <v>250</v>
      </c>
      <c r="C24" s="4">
        <f t="shared" si="1"/>
        <v>0.84670198040103506</v>
      </c>
      <c r="D24" s="4">
        <f t="shared" si="2"/>
        <v>0.84639940897070209</v>
      </c>
      <c r="E24" s="4">
        <f t="shared" si="3"/>
        <v>3.5735292622045614E-4</v>
      </c>
    </row>
    <row r="25" spans="1:5" x14ac:dyDescent="0.2">
      <c r="A25" s="7">
        <f t="shared" si="0"/>
        <v>18.392098040194199</v>
      </c>
      <c r="B25" s="3">
        <v>260</v>
      </c>
      <c r="C25" s="4">
        <f t="shared" si="1"/>
        <v>0.85138884589511343</v>
      </c>
      <c r="D25" s="4">
        <f t="shared" si="2"/>
        <v>0.85108176790904688</v>
      </c>
      <c r="E25" s="4">
        <f t="shared" si="3"/>
        <v>3.6067889254962245E-4</v>
      </c>
    </row>
    <row r="26" spans="1:5" x14ac:dyDescent="0.2">
      <c r="A26" s="7">
        <f t="shared" si="0"/>
        <v>19.105013937505795</v>
      </c>
      <c r="B26" s="3">
        <v>270</v>
      </c>
      <c r="C26" s="4">
        <f t="shared" si="1"/>
        <v>0.8558974490039849</v>
      </c>
      <c r="D26" s="4">
        <f t="shared" si="2"/>
        <v>0.85559640211111754</v>
      </c>
      <c r="E26" s="4">
        <f t="shared" si="3"/>
        <v>3.5173243385372096E-4</v>
      </c>
    </row>
    <row r="27" spans="1:5" x14ac:dyDescent="0.2">
      <c r="A27" s="7">
        <f t="shared" si="0"/>
        <v>19.817929834817388</v>
      </c>
      <c r="B27" s="3">
        <v>280</v>
      </c>
      <c r="C27" s="4">
        <f t="shared" si="1"/>
        <v>0.86024085455677723</v>
      </c>
      <c r="D27" s="4">
        <f t="shared" si="2"/>
        <v>0.85995596211105529</v>
      </c>
      <c r="E27" s="4">
        <f t="shared" si="3"/>
        <v>3.3117753500410747E-4</v>
      </c>
    </row>
    <row r="28" spans="1:5" x14ac:dyDescent="0.2">
      <c r="A28" s="7">
        <f t="shared" si="0"/>
        <v>20.530845732128984</v>
      </c>
      <c r="B28" s="3">
        <v>290</v>
      </c>
      <c r="C28" s="4">
        <f t="shared" si="1"/>
        <v>0.86443074173062606</v>
      </c>
      <c r="D28" s="4">
        <f t="shared" si="2"/>
        <v>0.86417168266118016</v>
      </c>
      <c r="E28" s="4">
        <f t="shared" si="3"/>
        <v>2.9968747863738909E-4</v>
      </c>
    </row>
    <row r="29" spans="1:5" x14ac:dyDescent="0.2">
      <c r="A29" s="7">
        <f t="shared" si="0"/>
        <v>21.243761629440577</v>
      </c>
      <c r="B29" s="3">
        <v>300</v>
      </c>
      <c r="C29" s="4">
        <f t="shared" si="1"/>
        <v>0.86847759332728014</v>
      </c>
      <c r="D29" s="4">
        <f t="shared" si="2"/>
        <v>0.86825358893270455</v>
      </c>
      <c r="E29" s="4">
        <f t="shared" si="3"/>
        <v>2.5792766134287551E-4</v>
      </c>
    </row>
    <row r="30" spans="1:5" x14ac:dyDescent="0.2">
      <c r="A30" s="7">
        <f t="shared" si="0"/>
        <v>21.95667752675217</v>
      </c>
      <c r="B30" s="3">
        <v>310</v>
      </c>
      <c r="C30" s="4">
        <f t="shared" si="1"/>
        <v>0.87239085379569192</v>
      </c>
      <c r="D30" s="4">
        <f t="shared" si="2"/>
        <v>0.87221066623652221</v>
      </c>
      <c r="E30" s="4">
        <f t="shared" si="3"/>
        <v>2.0654453033950259E-4</v>
      </c>
    </row>
    <row r="31" spans="1:5" x14ac:dyDescent="0.2">
      <c r="A31" s="7">
        <f t="shared" si="0"/>
        <v>22.669593424063766</v>
      </c>
      <c r="B31" s="3">
        <v>320</v>
      </c>
      <c r="C31" s="4">
        <f t="shared" si="1"/>
        <v>0.87617906199604556</v>
      </c>
      <c r="D31" s="4">
        <f t="shared" si="2"/>
        <v>0.87605100077837494</v>
      </c>
      <c r="E31" s="4">
        <f t="shared" si="3"/>
        <v>1.4615872853532578E-4</v>
      </c>
    </row>
    <row r="32" spans="1:5" x14ac:dyDescent="0.2">
      <c r="A32" s="7">
        <f t="shared" si="0"/>
        <v>23.382509321375359</v>
      </c>
      <c r="B32" s="3">
        <v>330</v>
      </c>
      <c r="C32" s="4">
        <f t="shared" si="1"/>
        <v>0.87984996340035404</v>
      </c>
      <c r="D32" s="4">
        <f t="shared" si="2"/>
        <v>0.87978189721127675</v>
      </c>
      <c r="E32" s="4">
        <f t="shared" si="3"/>
        <v>7.7361131907344619E-5</v>
      </c>
    </row>
    <row r="33" spans="1:5" x14ac:dyDescent="0.2">
      <c r="A33" s="7">
        <f t="shared" si="0"/>
        <v>24.095425218686955</v>
      </c>
      <c r="B33" s="3">
        <v>340</v>
      </c>
      <c r="C33" s="4">
        <f t="shared" si="1"/>
        <v>0.88341060543707539</v>
      </c>
      <c r="D33" s="4">
        <f t="shared" si="2"/>
        <v>0.88340997744920913</v>
      </c>
      <c r="E33" s="4">
        <f t="shared" si="3"/>
        <v>7.1086747476090612E-7</v>
      </c>
    </row>
    <row r="34" spans="1:5" x14ac:dyDescent="0.2">
      <c r="A34" s="7">
        <f t="shared" si="0"/>
        <v>24.808341115998548</v>
      </c>
      <c r="B34" s="3">
        <v>350</v>
      </c>
      <c r="C34" s="4">
        <f t="shared" si="1"/>
        <v>0.88686741893006205</v>
      </c>
      <c r="D34" s="4">
        <f t="shared" si="2"/>
        <v>0.8869412642321145</v>
      </c>
      <c r="E34" s="4">
        <f t="shared" si="3"/>
        <v>-8.3265322951590841E-5</v>
      </c>
    </row>
    <row r="35" spans="1:5" x14ac:dyDescent="0.2">
      <c r="A35" s="7">
        <f t="shared" si="0"/>
        <v>25.521257013310141</v>
      </c>
      <c r="B35" s="3">
        <v>360</v>
      </c>
      <c r="C35" s="4">
        <f t="shared" si="1"/>
        <v>0.89022628799673398</v>
      </c>
      <c r="D35" s="4">
        <f t="shared" si="2"/>
        <v>0.89038125219432351</v>
      </c>
      <c r="E35" s="4">
        <f t="shared" si="3"/>
        <v>-1.7407281685452095E-4</v>
      </c>
    </row>
    <row r="36" spans="1:5" x14ac:dyDescent="0.2">
      <c r="A36" s="7">
        <f t="shared" si="0"/>
        <v>26.234172910621737</v>
      </c>
      <c r="B36" s="3">
        <v>370</v>
      </c>
      <c r="C36" s="4">
        <f t="shared" si="1"/>
        <v>0.89349261031404736</v>
      </c>
      <c r="D36" s="4">
        <f t="shared" si="2"/>
        <v>0.89373496862412927</v>
      </c>
      <c r="E36" s="4">
        <f t="shared" si="3"/>
        <v>-2.712482535213334E-4</v>
      </c>
    </row>
    <row r="37" spans="1:5" x14ac:dyDescent="0.2">
      <c r="A37" s="7">
        <f t="shared" si="0"/>
        <v>26.94708880793333</v>
      </c>
      <c r="B37" s="3">
        <v>380</v>
      </c>
      <c r="C37" s="4">
        <f t="shared" si="1"/>
        <v>0.89667134930245185</v>
      </c>
      <c r="D37" s="4">
        <f t="shared" si="2"/>
        <v>0.89700702566664292</v>
      </c>
      <c r="E37" s="4">
        <f t="shared" si="3"/>
        <v>-3.743583024618843E-4</v>
      </c>
    </row>
    <row r="38" spans="1:5" x14ac:dyDescent="0.2">
      <c r="A38" s="7">
        <f t="shared" si="0"/>
        <v>27.660004705244926</v>
      </c>
      <c r="B38" s="3">
        <v>390</v>
      </c>
      <c r="C38" s="4">
        <f t="shared" si="1"/>
        <v>0.89976707949454771</v>
      </c>
      <c r="D38" s="4">
        <f t="shared" si="2"/>
        <v>0.90020166538308177</v>
      </c>
      <c r="E38" s="4">
        <f t="shared" si="3"/>
        <v>-4.8299820969022287E-4</v>
      </c>
    </row>
    <row r="39" spans="1:5" x14ac:dyDescent="0.2">
      <c r="A39" s="7">
        <f t="shared" si="0"/>
        <v>28.372920602556519</v>
      </c>
      <c r="B39" s="3">
        <v>400</v>
      </c>
      <c r="C39" s="4">
        <f t="shared" si="1"/>
        <v>0.902784026129416</v>
      </c>
      <c r="D39" s="4">
        <f t="shared" si="2"/>
        <v>0.90332279881377675</v>
      </c>
      <c r="E39" s="4">
        <f t="shared" si="3"/>
        <v>-5.9679022752615832E-4</v>
      </c>
    </row>
  </sheetData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Søreide-model</vt:lpstr>
      <vt:lpstr>Watson-model</vt:lpstr>
      <vt:lpstr>Jacoby-model</vt:lpstr>
      <vt:lpstr>modified-Jacoby-model</vt:lpstr>
      <vt:lpstr>Molar-volume-model</vt:lpstr>
      <vt:lpstr>Pedersen-model</vt:lpstr>
      <vt:lpstr>Pedersen-model (2)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AcademyUser</dc:creator>
  <cp:keywords/>
  <dc:description/>
  <cp:lastModifiedBy>Markus Hays Nielsen</cp:lastModifiedBy>
  <cp:revision/>
  <dcterms:created xsi:type="dcterms:W3CDTF">2022-12-19T09:16:06Z</dcterms:created>
  <dcterms:modified xsi:type="dcterms:W3CDTF">2024-02-16T09:07:09Z</dcterms:modified>
  <cp:category/>
  <cp:contentStatus/>
</cp:coreProperties>
</file>